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СП" sheetId="1" r:id="rId1"/>
  </sheets>
  <definedNames>
    <definedName name="_xlnm.Print_Area" localSheetId="0">'КСП'!$A$1:$T$44</definedName>
  </definedNames>
  <calcPr fullCalcOnLoad="1"/>
</workbook>
</file>

<file path=xl/sharedStrings.xml><?xml version="1.0" encoding="utf-8"?>
<sst xmlns="http://schemas.openxmlformats.org/spreadsheetml/2006/main" count="119" uniqueCount="60">
  <si>
    <t>№ п/п</t>
  </si>
  <si>
    <t>Наименование муниципальной должности</t>
  </si>
  <si>
    <t>Количество единиц</t>
  </si>
  <si>
    <t>Районный коэффициент</t>
  </si>
  <si>
    <t>Полярная надбавка</t>
  </si>
  <si>
    <t>Группы муниципальных должностей</t>
  </si>
  <si>
    <t>Должностной оклад</t>
  </si>
  <si>
    <t>Выслуга лет</t>
  </si>
  <si>
    <t>%</t>
  </si>
  <si>
    <t>Сумма</t>
  </si>
  <si>
    <t xml:space="preserve">Надбавки за особые условия муниципальной службы </t>
  </si>
  <si>
    <t>Ежемесячное денежное поощрение</t>
  </si>
  <si>
    <t>Коэф.</t>
  </si>
  <si>
    <t>Месячный фонд оплаты труда</t>
  </si>
  <si>
    <t>Старшая</t>
  </si>
  <si>
    <t>Консультант</t>
  </si>
  <si>
    <t>Ведущий специалист</t>
  </si>
  <si>
    <t>Младшая</t>
  </si>
  <si>
    <t>Отдел бухгалтерского учета и отчетности</t>
  </si>
  <si>
    <t>Итого</t>
  </si>
  <si>
    <t>Наименование  должности</t>
  </si>
  <si>
    <t>Разряд</t>
  </si>
  <si>
    <t>Тарифная ставка ГТС</t>
  </si>
  <si>
    <t>Премия</t>
  </si>
  <si>
    <t>Надбавка</t>
  </si>
  <si>
    <t>Уборщица</t>
  </si>
  <si>
    <t>Немуниципальные служащие</t>
  </si>
  <si>
    <t>индив.повыш.коэфф.</t>
  </si>
  <si>
    <t>повыш.коэфф.</t>
  </si>
  <si>
    <t>погр-разгр.</t>
  </si>
  <si>
    <t>раб.с хим.средст.</t>
  </si>
  <si>
    <t>классность</t>
  </si>
  <si>
    <t>Главный специалист</t>
  </si>
  <si>
    <t>Надбавка за классный чин</t>
  </si>
  <si>
    <t xml:space="preserve">Ведущий специалист </t>
  </si>
  <si>
    <t>Главная</t>
  </si>
  <si>
    <t>Ведущая</t>
  </si>
  <si>
    <t>Контрольно-ревизионный отдел</t>
  </si>
  <si>
    <t>Заместитель председателя контрольно-счетной палаты города Мурманска</t>
  </si>
  <si>
    <t>Председатель контрольно-счетной палаты города Мурманска</t>
  </si>
  <si>
    <t>Аудитор контрольно-счетной палаты города Мурманска</t>
  </si>
  <si>
    <t>Экспертно-аналитический отдел</t>
  </si>
  <si>
    <t>Организационно-правовой отдел</t>
  </si>
  <si>
    <t>Специалист 1 категории</t>
  </si>
  <si>
    <t>Муниципальные служащие</t>
  </si>
  <si>
    <t xml:space="preserve">Начальник отдела </t>
  </si>
  <si>
    <t>Советник муниципальной службы Мурманской области 3 класса</t>
  </si>
  <si>
    <t>Старший референт  муниципальной службы Мурманской области 3 класса</t>
  </si>
  <si>
    <r>
      <t>Секретарь</t>
    </r>
    <r>
      <rPr>
        <sz val="10"/>
        <rFont val="Times New Roman"/>
        <family val="1"/>
      </rPr>
      <t xml:space="preserve"> мун.службы 3 класса</t>
    </r>
  </si>
  <si>
    <r>
      <t>Референт</t>
    </r>
    <r>
      <rPr>
        <sz val="10"/>
        <rFont val="Times New Roman"/>
        <family val="1"/>
      </rPr>
      <t xml:space="preserve"> мун.службы 3 класса</t>
    </r>
  </si>
  <si>
    <t>Малков</t>
  </si>
  <si>
    <t>штат в количестве 25 единиц</t>
  </si>
  <si>
    <t>Надбавка за работу со свед., сост. гос. тайну</t>
  </si>
  <si>
    <t>Всего</t>
  </si>
  <si>
    <t>к решению Совета депутатов города Мурманска</t>
  </si>
  <si>
    <t>КОНТРОЛЬНО-СЧЕТНОЙ ПАЛАТЫ ГОРОДА МУРМАНСКА</t>
  </si>
  <si>
    <t>ШТАТНОЕ РАСПИСАНИЕ</t>
  </si>
  <si>
    <t>Приложение №2</t>
  </si>
  <si>
    <t>на период с 01 июня 2010 г.</t>
  </si>
  <si>
    <t>от 20.05.2010 № 20-229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</si>
</sst>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4" fontId="3" fillId="0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2" fontId="4" fillId="0" borderId="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4" fontId="4" fillId="0" borderId="9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4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2" fontId="4" fillId="0" borderId="3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4" fontId="3" fillId="0" borderId="2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C306"/>
  <sheetViews>
    <sheetView tabSelected="1" view="pageBreakPreview" zoomScale="60" workbookViewId="0" topLeftCell="A1">
      <selection activeCell="N4" sqref="N4:R4"/>
    </sheetView>
  </sheetViews>
  <sheetFormatPr defaultColWidth="9.140625" defaultRowHeight="12.75"/>
  <cols>
    <col min="1" max="1" width="3.28125" style="0" customWidth="1"/>
    <col min="2" max="2" width="22.28125" style="0" customWidth="1"/>
    <col min="4" max="4" width="6.8515625" style="0" customWidth="1"/>
    <col min="5" max="5" width="10.421875" style="0" customWidth="1"/>
    <col min="6" max="6" width="7.140625" style="0" customWidth="1"/>
    <col min="7" max="7" width="10.140625" style="0" customWidth="1"/>
    <col min="8" max="8" width="5.421875" style="0" customWidth="1"/>
    <col min="9" max="9" width="12.57421875" style="0" customWidth="1"/>
    <col min="10" max="10" width="8.8515625" style="0" customWidth="1"/>
    <col min="11" max="11" width="10.57421875" style="0" customWidth="1"/>
    <col min="12" max="13" width="9.57421875" style="0" customWidth="1"/>
    <col min="14" max="14" width="6.00390625" style="0" customWidth="1"/>
    <col min="15" max="15" width="8.8515625" style="0" customWidth="1"/>
    <col min="16" max="16" width="4.28125" style="0" customWidth="1"/>
    <col min="17" max="17" width="10.7109375" style="0" customWidth="1"/>
    <col min="18" max="18" width="3.57421875" style="0" customWidth="1"/>
    <col min="19" max="19" width="12.00390625" style="0" customWidth="1"/>
    <col min="20" max="20" width="14.00390625" style="0" customWidth="1"/>
    <col min="21" max="21" width="18.00390625" style="0" customWidth="1"/>
    <col min="22" max="22" width="9.8515625" style="0" bestFit="1" customWidth="1"/>
  </cols>
  <sheetData>
    <row r="2" spans="1:20" ht="15.75">
      <c r="A2" s="1"/>
      <c r="B2" s="1"/>
      <c r="C2" s="1"/>
      <c r="D2" s="1"/>
      <c r="E2" s="1"/>
      <c r="F2" s="1"/>
      <c r="G2" s="1"/>
      <c r="H2" s="128"/>
      <c r="I2" s="128"/>
      <c r="J2" s="128"/>
      <c r="K2" s="128"/>
      <c r="L2" s="1"/>
      <c r="M2" s="1"/>
      <c r="N2" s="74" t="s">
        <v>57</v>
      </c>
      <c r="O2" s="74"/>
      <c r="P2" s="74"/>
      <c r="Q2" s="74"/>
      <c r="R2" s="72"/>
      <c r="S2" s="72"/>
      <c r="T2" s="1"/>
    </row>
    <row r="3" spans="1:20" ht="22.5">
      <c r="A3" s="1"/>
      <c r="B3" s="1"/>
      <c r="C3" s="98" t="s">
        <v>56</v>
      </c>
      <c r="D3" s="98"/>
      <c r="E3" s="98"/>
      <c r="F3" s="98"/>
      <c r="G3" s="135"/>
      <c r="H3" s="128"/>
      <c r="I3" s="128"/>
      <c r="J3" s="129"/>
      <c r="K3" s="128"/>
      <c r="N3" s="13" t="s">
        <v>54</v>
      </c>
      <c r="O3" s="1"/>
      <c r="P3" s="1"/>
      <c r="Q3" s="1"/>
      <c r="R3" s="1"/>
      <c r="S3" s="1"/>
      <c r="T3" s="72"/>
    </row>
    <row r="4" spans="1:20" ht="22.5">
      <c r="A4" s="1"/>
      <c r="B4" s="97" t="s">
        <v>55</v>
      </c>
      <c r="C4" s="98"/>
      <c r="D4" s="98"/>
      <c r="E4" s="98"/>
      <c r="F4" s="98"/>
      <c r="G4" s="98"/>
      <c r="H4" s="98"/>
      <c r="I4" s="98"/>
      <c r="J4" s="98"/>
      <c r="K4" s="1"/>
      <c r="N4" s="100" t="s">
        <v>59</v>
      </c>
      <c r="O4" s="100"/>
      <c r="P4" s="100"/>
      <c r="Q4" s="100"/>
      <c r="R4" s="100"/>
      <c r="S4" s="73"/>
      <c r="T4" s="1"/>
    </row>
    <row r="5" spans="1:20" ht="18.75">
      <c r="A5" s="99" t="s">
        <v>58</v>
      </c>
      <c r="B5" s="99"/>
      <c r="C5" s="99"/>
      <c r="D5" s="99"/>
      <c r="E5" s="99"/>
      <c r="F5" s="99"/>
      <c r="G5" s="99"/>
      <c r="H5" s="99"/>
      <c r="I5" s="99"/>
      <c r="J5" s="99"/>
      <c r="K5" s="43"/>
      <c r="R5" s="73"/>
      <c r="S5" s="73"/>
      <c r="T5" s="73"/>
    </row>
    <row r="6" spans="1:20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N6" s="13" t="s">
        <v>51</v>
      </c>
      <c r="R6" s="73"/>
      <c r="S6" s="73"/>
      <c r="T6" s="73"/>
    </row>
    <row r="7" spans="1:29" ht="15.75">
      <c r="A7" s="1"/>
      <c r="B7" s="13" t="s">
        <v>44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48.75" customHeight="1">
      <c r="A8" s="123" t="s">
        <v>0</v>
      </c>
      <c r="B8" s="123" t="s">
        <v>1</v>
      </c>
      <c r="C8" s="123" t="s">
        <v>5</v>
      </c>
      <c r="D8" s="123" t="s">
        <v>2</v>
      </c>
      <c r="E8" s="123" t="s">
        <v>6</v>
      </c>
      <c r="F8" s="101" t="s">
        <v>7</v>
      </c>
      <c r="G8" s="101"/>
      <c r="H8" s="123" t="s">
        <v>10</v>
      </c>
      <c r="I8" s="123"/>
      <c r="J8" s="123" t="s">
        <v>11</v>
      </c>
      <c r="K8" s="123"/>
      <c r="L8" s="124" t="s">
        <v>33</v>
      </c>
      <c r="M8" s="125"/>
      <c r="N8" s="126" t="s">
        <v>52</v>
      </c>
      <c r="O8" s="127"/>
      <c r="P8" s="124" t="s">
        <v>3</v>
      </c>
      <c r="Q8" s="125"/>
      <c r="R8" s="126" t="s">
        <v>4</v>
      </c>
      <c r="S8" s="127"/>
      <c r="T8" s="123" t="s">
        <v>13</v>
      </c>
      <c r="U8" s="12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23"/>
      <c r="B9" s="123"/>
      <c r="C9" s="123"/>
      <c r="D9" s="123"/>
      <c r="E9" s="123"/>
      <c r="F9" s="3" t="s">
        <v>8</v>
      </c>
      <c r="G9" s="3" t="s">
        <v>9</v>
      </c>
      <c r="H9" s="3" t="s">
        <v>8</v>
      </c>
      <c r="I9" s="3" t="s">
        <v>9</v>
      </c>
      <c r="J9" s="3" t="s">
        <v>12</v>
      </c>
      <c r="K9" s="3" t="s">
        <v>9</v>
      </c>
      <c r="L9" s="3" t="s">
        <v>12</v>
      </c>
      <c r="M9" s="3" t="s">
        <v>9</v>
      </c>
      <c r="N9" s="3" t="s">
        <v>8</v>
      </c>
      <c r="O9" s="3" t="s">
        <v>9</v>
      </c>
      <c r="P9" s="3" t="s">
        <v>8</v>
      </c>
      <c r="Q9" s="3" t="s">
        <v>9</v>
      </c>
      <c r="R9" s="3" t="s">
        <v>8</v>
      </c>
      <c r="S9" s="3" t="s">
        <v>9</v>
      </c>
      <c r="T9" s="123"/>
      <c r="U9" s="122"/>
      <c r="V9" s="1"/>
      <c r="W9" s="1"/>
      <c r="X9" s="1"/>
      <c r="Y9" s="1"/>
      <c r="Z9" s="1"/>
      <c r="AA9" s="1"/>
      <c r="AB9" s="1"/>
      <c r="AC9" s="1"/>
    </row>
    <row r="10" spans="1:29" ht="10.5" customHeight="1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49">
        <v>20</v>
      </c>
      <c r="U10" s="4"/>
      <c r="V10" s="1"/>
      <c r="W10" s="1"/>
      <c r="X10" s="1"/>
      <c r="Y10" s="1"/>
      <c r="Z10" s="1"/>
      <c r="AA10" s="1"/>
      <c r="AB10" s="1"/>
      <c r="AC10" s="1"/>
    </row>
    <row r="11" spans="1:29" ht="60" customHeight="1">
      <c r="A11" s="12">
        <v>1</v>
      </c>
      <c r="B11" s="56" t="s">
        <v>39</v>
      </c>
      <c r="C11" s="29" t="s">
        <v>35</v>
      </c>
      <c r="D11" s="30">
        <v>1</v>
      </c>
      <c r="E11" s="18">
        <v>5890.66</v>
      </c>
      <c r="F11" s="30"/>
      <c r="G11" s="18">
        <f>ROUND((E11*F11%),2)</f>
        <v>0</v>
      </c>
      <c r="H11" s="30">
        <v>130</v>
      </c>
      <c r="I11" s="18">
        <f aca="true" t="shared" si="0" ref="I11:I20">ROUND((E11*H11%),2)</f>
        <v>7657.86</v>
      </c>
      <c r="J11" s="30">
        <v>2.8</v>
      </c>
      <c r="K11" s="18">
        <f>ROUND((E11*J11),2)</f>
        <v>16493.85</v>
      </c>
      <c r="L11" s="30">
        <v>0.957</v>
      </c>
      <c r="M11" s="18">
        <v>1594.76</v>
      </c>
      <c r="N11" s="66">
        <v>10</v>
      </c>
      <c r="O11" s="18">
        <f>ROUND((E11*N11%),2)</f>
        <v>589.07</v>
      </c>
      <c r="P11" s="30">
        <v>50</v>
      </c>
      <c r="Q11" s="18">
        <f>ROUND(((E11+G11+I11+K11+M11+O11)*P11%),2)</f>
        <v>16113.1</v>
      </c>
      <c r="R11" s="30">
        <v>80</v>
      </c>
      <c r="S11" s="18">
        <f>ROUND(((G11+I11+K11+M11+E11+O11)*R11%),2)</f>
        <v>25780.96</v>
      </c>
      <c r="T11" s="18">
        <f>ROUND((S11+Q11+M11+K11+I11+G11+E11+O11),2)</f>
        <v>74120.26</v>
      </c>
      <c r="U11" s="32"/>
      <c r="V11" s="104" t="s">
        <v>46</v>
      </c>
      <c r="W11" s="105"/>
      <c r="X11" s="105"/>
      <c r="Y11" s="106"/>
      <c r="Z11" s="1"/>
      <c r="AA11" s="1"/>
      <c r="AB11" s="1"/>
      <c r="AC11" s="1"/>
    </row>
    <row r="12" spans="1:29" ht="60" customHeight="1" thickBot="1">
      <c r="A12" s="12">
        <v>2</v>
      </c>
      <c r="B12" s="56" t="s">
        <v>38</v>
      </c>
      <c r="C12" s="29" t="s">
        <v>35</v>
      </c>
      <c r="D12" s="30">
        <v>1</v>
      </c>
      <c r="E12" s="18">
        <v>5537.31</v>
      </c>
      <c r="F12" s="30">
        <v>30</v>
      </c>
      <c r="G12" s="18">
        <f>ROUND((E12*F12%),2)</f>
        <v>1661.19</v>
      </c>
      <c r="H12" s="30">
        <v>130</v>
      </c>
      <c r="I12" s="18">
        <f>ROUND((E12*H12%),2)</f>
        <v>7198.5</v>
      </c>
      <c r="J12" s="30">
        <v>2.8</v>
      </c>
      <c r="K12" s="18">
        <f>ROUND((E12*J12),2)</f>
        <v>15504.47</v>
      </c>
      <c r="L12" s="30">
        <v>0.957</v>
      </c>
      <c r="M12" s="18">
        <v>1594.76</v>
      </c>
      <c r="N12" s="66">
        <v>10</v>
      </c>
      <c r="O12" s="18">
        <f>ROUND((E12*N12%),2)</f>
        <v>553.73</v>
      </c>
      <c r="P12" s="30">
        <v>50</v>
      </c>
      <c r="Q12" s="18">
        <f>ROUND(((E12+G12+I12+K12+M12+O12)*P12%),2)</f>
        <v>16024.98</v>
      </c>
      <c r="R12" s="30">
        <v>80</v>
      </c>
      <c r="S12" s="18">
        <f>ROUND(((G12+I12+K12+M12+E12+O12)*R12%),2)</f>
        <v>25639.97</v>
      </c>
      <c r="T12" s="18">
        <f>ROUND((S12+Q12+M12+K12+I12+G12+E12+O12),2)</f>
        <v>73714.91</v>
      </c>
      <c r="U12" s="32"/>
      <c r="V12" s="104" t="s">
        <v>46</v>
      </c>
      <c r="W12" s="105"/>
      <c r="X12" s="105"/>
      <c r="Y12" s="106"/>
      <c r="Z12" s="1"/>
      <c r="AA12" s="1"/>
      <c r="AB12" s="1"/>
      <c r="AC12" s="1"/>
    </row>
    <row r="13" spans="1:29" ht="16.5" thickBot="1">
      <c r="A13" s="138" t="s">
        <v>19</v>
      </c>
      <c r="B13" s="139"/>
      <c r="C13" s="140"/>
      <c r="D13" s="82">
        <f>SUM(D11:D12)</f>
        <v>2</v>
      </c>
      <c r="E13" s="83">
        <f>SUM(E11:E12)</f>
        <v>11427.970000000001</v>
      </c>
      <c r="F13" s="77"/>
      <c r="G13" s="83">
        <f>SUM(G11:G12)</f>
        <v>1661.19</v>
      </c>
      <c r="H13" s="77"/>
      <c r="I13" s="83">
        <f>SUM(I11:I12)</f>
        <v>14856.36</v>
      </c>
      <c r="J13" s="77"/>
      <c r="K13" s="83">
        <f>SUM(K11:K12)</f>
        <v>31998.32</v>
      </c>
      <c r="L13" s="77"/>
      <c r="M13" s="83">
        <f>SUM(M11:M12)</f>
        <v>3189.52</v>
      </c>
      <c r="N13" s="78"/>
      <c r="O13" s="83">
        <f>SUM(O11:O12)</f>
        <v>1142.8000000000002</v>
      </c>
      <c r="P13" s="79"/>
      <c r="Q13" s="83">
        <f>SUM(Q11:Q12)</f>
        <v>32138.08</v>
      </c>
      <c r="R13" s="79"/>
      <c r="S13" s="83">
        <f>SUM(S11:S12)</f>
        <v>51420.93</v>
      </c>
      <c r="T13" s="83">
        <f>SUM(T11:T12)</f>
        <v>147835.16999999998</v>
      </c>
      <c r="U13" s="80"/>
      <c r="V13" s="84"/>
      <c r="W13" s="70"/>
      <c r="X13" s="70"/>
      <c r="Y13" s="71"/>
      <c r="Z13" s="1"/>
      <c r="AA13" s="1"/>
      <c r="AB13" s="1"/>
      <c r="AC13" s="1"/>
    </row>
    <row r="14" spans="1:29" ht="16.5" thickBot="1">
      <c r="A14" s="85"/>
      <c r="B14" s="85"/>
      <c r="C14" s="75"/>
      <c r="D14" s="86"/>
      <c r="E14" s="87"/>
      <c r="F14" s="47"/>
      <c r="G14" s="87"/>
      <c r="H14" s="47"/>
      <c r="I14" s="87"/>
      <c r="J14" s="47"/>
      <c r="K14" s="87"/>
      <c r="L14" s="47"/>
      <c r="M14" s="87"/>
      <c r="N14" s="76"/>
      <c r="O14" s="87"/>
      <c r="P14" s="47"/>
      <c r="Q14" s="87"/>
      <c r="R14" s="47"/>
      <c r="S14" s="87"/>
      <c r="T14" s="87"/>
      <c r="U14" s="80"/>
      <c r="V14" s="84"/>
      <c r="W14" s="70"/>
      <c r="X14" s="70"/>
      <c r="Y14" s="71"/>
      <c r="Z14" s="1"/>
      <c r="AA14" s="1"/>
      <c r="AB14" s="1"/>
      <c r="AC14" s="1"/>
    </row>
    <row r="15" spans="1:29" ht="45.75" thickBot="1">
      <c r="A15" s="89">
        <v>3</v>
      </c>
      <c r="B15" s="90" t="s">
        <v>40</v>
      </c>
      <c r="C15" s="91" t="s">
        <v>36</v>
      </c>
      <c r="D15" s="92">
        <v>3</v>
      </c>
      <c r="E15" s="93">
        <v>4648.89</v>
      </c>
      <c r="F15" s="92">
        <v>30</v>
      </c>
      <c r="G15" s="93">
        <f>ROUND((E15*F15%),2)</f>
        <v>1394.67</v>
      </c>
      <c r="H15" s="92">
        <v>120</v>
      </c>
      <c r="I15" s="93">
        <f>ROUND((E15*H15%),2)</f>
        <v>5578.67</v>
      </c>
      <c r="J15" s="92">
        <v>2.45</v>
      </c>
      <c r="K15" s="93">
        <f>ROUND((E15*J15),2)</f>
        <v>11389.78</v>
      </c>
      <c r="L15" s="92">
        <v>0.957</v>
      </c>
      <c r="M15" s="93">
        <v>1594.76</v>
      </c>
      <c r="N15" s="94"/>
      <c r="O15" s="93"/>
      <c r="P15" s="92">
        <v>50</v>
      </c>
      <c r="Q15" s="93">
        <f>ROUND(((E15+G15+I15+K15+M15)*P15%),2)</f>
        <v>12303.39</v>
      </c>
      <c r="R15" s="92">
        <v>80</v>
      </c>
      <c r="S15" s="93">
        <f>ROUND(((G15+I15+K15+M15+E15)*R15%),2)</f>
        <v>19685.42</v>
      </c>
      <c r="T15" s="95">
        <f>ROUND((S15+Q15+M15+K15+I15+G15+E15),2)</f>
        <v>56595.58</v>
      </c>
      <c r="U15" s="80"/>
      <c r="V15" s="104" t="s">
        <v>47</v>
      </c>
      <c r="W15" s="105"/>
      <c r="X15" s="105"/>
      <c r="Y15" s="106"/>
      <c r="Z15" s="1"/>
      <c r="AA15" s="1"/>
      <c r="AB15" s="1"/>
      <c r="AC15" s="1"/>
    </row>
    <row r="16" spans="1:29" ht="15" thickBot="1">
      <c r="A16" s="134" t="s">
        <v>37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80"/>
      <c r="V16" s="117"/>
      <c r="W16" s="118"/>
      <c r="X16" s="118"/>
      <c r="Y16" s="119"/>
      <c r="Z16" s="1"/>
      <c r="AA16" s="1"/>
      <c r="AB16" s="1"/>
      <c r="AC16" s="1"/>
    </row>
    <row r="17" spans="1:29" ht="15">
      <c r="A17" s="30">
        <v>4</v>
      </c>
      <c r="B17" s="56" t="s">
        <v>45</v>
      </c>
      <c r="C17" s="29" t="s">
        <v>14</v>
      </c>
      <c r="D17" s="30">
        <v>1</v>
      </c>
      <c r="E17" s="18">
        <v>4648.89</v>
      </c>
      <c r="F17" s="30">
        <v>30</v>
      </c>
      <c r="G17" s="18">
        <f>ROUND((E17*F17%),2)</f>
        <v>1394.67</v>
      </c>
      <c r="H17" s="30">
        <v>110</v>
      </c>
      <c r="I17" s="18">
        <f t="shared" si="0"/>
        <v>5113.78</v>
      </c>
      <c r="J17" s="30">
        <v>2.1</v>
      </c>
      <c r="K17" s="18">
        <f>ROUND((E17*J17),2)</f>
        <v>9762.67</v>
      </c>
      <c r="L17" s="30">
        <v>0.958</v>
      </c>
      <c r="M17" s="18">
        <v>1248.49</v>
      </c>
      <c r="N17" s="18"/>
      <c r="O17" s="18"/>
      <c r="P17" s="30">
        <v>50</v>
      </c>
      <c r="Q17" s="18">
        <f>ROUND(((E17+G17+I17+K17+M17)*P17%),2)</f>
        <v>11084.25</v>
      </c>
      <c r="R17" s="30">
        <v>80</v>
      </c>
      <c r="S17" s="18">
        <f>ROUND(((G17+I17+K17+M17+E17)*R17%),2)+0.01</f>
        <v>17734.809999999998</v>
      </c>
      <c r="T17" s="18">
        <f>ROUND((S17+Q17+M17+K17+I17+G17+E17),2)</f>
        <v>50987.56</v>
      </c>
      <c r="U17" s="32"/>
      <c r="V17" s="107" t="s">
        <v>49</v>
      </c>
      <c r="W17" s="108"/>
      <c r="X17" s="108"/>
      <c r="Y17" s="109"/>
      <c r="Z17" s="1"/>
      <c r="AA17" s="1"/>
      <c r="AB17" s="1"/>
      <c r="AC17" s="1"/>
    </row>
    <row r="18" spans="1:29" ht="15">
      <c r="A18" s="52">
        <v>5</v>
      </c>
      <c r="B18" s="57" t="s">
        <v>15</v>
      </c>
      <c r="C18" s="48" t="s">
        <v>14</v>
      </c>
      <c r="D18" s="34">
        <v>2</v>
      </c>
      <c r="E18" s="19">
        <v>4284.37</v>
      </c>
      <c r="F18" s="34">
        <v>30</v>
      </c>
      <c r="G18" s="34">
        <f>ROUND((E18*F18%),2)</f>
        <v>1285.31</v>
      </c>
      <c r="H18" s="34">
        <v>110</v>
      </c>
      <c r="I18" s="19">
        <f t="shared" si="0"/>
        <v>4712.81</v>
      </c>
      <c r="J18" s="34">
        <v>2.1</v>
      </c>
      <c r="K18" s="19">
        <f>ROUND((E18*J18),2)</f>
        <v>8997.18</v>
      </c>
      <c r="L18" s="34">
        <v>0.958</v>
      </c>
      <c r="M18" s="19">
        <v>1248.49</v>
      </c>
      <c r="N18" s="19"/>
      <c r="O18" s="19"/>
      <c r="P18" s="34">
        <v>50</v>
      </c>
      <c r="Q18" s="19">
        <f>ROUND(((E18+G18+I18+K18+M18)*P18%),2)</f>
        <v>10264.08</v>
      </c>
      <c r="R18" s="34">
        <v>80</v>
      </c>
      <c r="S18" s="19">
        <f>ROUND(((G18+I18+K18+M18+E18)*R18%),2)</f>
        <v>16422.53</v>
      </c>
      <c r="T18" s="19">
        <f>ROUND((S18+Q18+M18+K18+I18+G18+E18),2)</f>
        <v>47214.77</v>
      </c>
      <c r="U18" s="32"/>
      <c r="V18" s="107" t="s">
        <v>49</v>
      </c>
      <c r="W18" s="108"/>
      <c r="X18" s="108"/>
      <c r="Y18" s="109"/>
      <c r="Z18" s="1"/>
      <c r="AA18" s="1"/>
      <c r="AB18" s="1"/>
      <c r="AC18" s="1"/>
    </row>
    <row r="19" spans="1:29" ht="15">
      <c r="A19" s="34">
        <v>6</v>
      </c>
      <c r="B19" s="58" t="s">
        <v>32</v>
      </c>
      <c r="C19" s="48" t="s">
        <v>14</v>
      </c>
      <c r="D19" s="34">
        <v>1</v>
      </c>
      <c r="E19" s="19">
        <v>3567.85</v>
      </c>
      <c r="F19" s="34">
        <v>30</v>
      </c>
      <c r="G19" s="19">
        <f>ROUND((E19*F19%),2)</f>
        <v>1070.36</v>
      </c>
      <c r="H19" s="34">
        <v>110</v>
      </c>
      <c r="I19" s="19">
        <f t="shared" si="0"/>
        <v>3924.64</v>
      </c>
      <c r="J19" s="34">
        <v>2.1</v>
      </c>
      <c r="K19" s="19">
        <f>ROUND((E19*J19),2)</f>
        <v>7492.49</v>
      </c>
      <c r="L19" s="34">
        <v>0.958</v>
      </c>
      <c r="M19" s="19">
        <v>1248.49</v>
      </c>
      <c r="N19" s="19"/>
      <c r="O19" s="19"/>
      <c r="P19" s="34">
        <v>50</v>
      </c>
      <c r="Q19" s="19">
        <f>ROUND(((E19+G19+I19+K19+M19)*P19%),2)</f>
        <v>8651.92</v>
      </c>
      <c r="R19" s="34">
        <v>80</v>
      </c>
      <c r="S19" s="19">
        <f>ROUND(((G19+I19+K19+M19+E19)*R19%),2)</f>
        <v>13843.06</v>
      </c>
      <c r="T19" s="19">
        <f>ROUND((S19+Q19+M19+K19+I19+G19+E19),2)</f>
        <v>39798.81</v>
      </c>
      <c r="U19" s="32"/>
      <c r="V19" s="107" t="s">
        <v>49</v>
      </c>
      <c r="W19" s="108"/>
      <c r="X19" s="108"/>
      <c r="Y19" s="109"/>
      <c r="Z19" s="1"/>
      <c r="AA19" s="1"/>
      <c r="AB19" s="1"/>
      <c r="AC19" s="1"/>
    </row>
    <row r="20" spans="1:29" ht="15.75" thickBot="1">
      <c r="A20" s="34">
        <v>7</v>
      </c>
      <c r="B20" s="58" t="s">
        <v>34</v>
      </c>
      <c r="C20" s="48" t="s">
        <v>14</v>
      </c>
      <c r="D20" s="34">
        <v>2</v>
      </c>
      <c r="E20" s="19">
        <f>2940.05*1.09+0.01</f>
        <v>3204.6645000000008</v>
      </c>
      <c r="F20" s="34">
        <v>30</v>
      </c>
      <c r="G20" s="19">
        <f>ROUND((E20*F20%),2)</f>
        <v>961.4</v>
      </c>
      <c r="H20" s="34">
        <v>110</v>
      </c>
      <c r="I20" s="19">
        <f t="shared" si="0"/>
        <v>3525.13</v>
      </c>
      <c r="J20" s="34">
        <v>2.1</v>
      </c>
      <c r="K20" s="19">
        <f>ROUND((E20*J20),2)</f>
        <v>6729.8</v>
      </c>
      <c r="L20" s="34">
        <v>0.958</v>
      </c>
      <c r="M20" s="19">
        <v>1248.49</v>
      </c>
      <c r="N20" s="19"/>
      <c r="O20" s="19"/>
      <c r="P20" s="34">
        <v>50</v>
      </c>
      <c r="Q20" s="19">
        <f>ROUND(((E20+G20+I20+K20+M20)*P20%),2)</f>
        <v>7834.74</v>
      </c>
      <c r="R20" s="34">
        <v>80</v>
      </c>
      <c r="S20" s="19">
        <f>ROUND(((G20+I20+K20+M20+E20)*R20%),2)-0.01</f>
        <v>12535.58</v>
      </c>
      <c r="T20" s="19">
        <f>ROUND((S20+Q20+M20+K20+I20+G20+E20),2)</f>
        <v>36039.8</v>
      </c>
      <c r="U20" s="32"/>
      <c r="V20" s="107" t="s">
        <v>49</v>
      </c>
      <c r="W20" s="108"/>
      <c r="X20" s="108"/>
      <c r="Y20" s="109"/>
      <c r="Z20" s="1"/>
      <c r="AA20" s="1"/>
      <c r="AB20" s="1"/>
      <c r="AC20" s="1"/>
    </row>
    <row r="21" spans="1:29" ht="15" thickBot="1">
      <c r="A21" s="131" t="s">
        <v>41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3"/>
      <c r="U21" s="44"/>
      <c r="V21" s="110"/>
      <c r="W21" s="110"/>
      <c r="X21" s="110"/>
      <c r="Y21" s="110"/>
      <c r="Z21" s="1"/>
      <c r="AA21" s="1"/>
      <c r="AB21" s="1"/>
      <c r="AC21" s="1"/>
    </row>
    <row r="22" spans="1:29" ht="15">
      <c r="A22" s="30">
        <v>8</v>
      </c>
      <c r="B22" s="57" t="s">
        <v>45</v>
      </c>
      <c r="C22" s="31" t="s">
        <v>14</v>
      </c>
      <c r="D22" s="34">
        <v>1</v>
      </c>
      <c r="E22" s="19">
        <v>4648.89</v>
      </c>
      <c r="F22" s="30">
        <v>30</v>
      </c>
      <c r="G22" s="18">
        <f>ROUND((E22*F22%),2)</f>
        <v>1394.67</v>
      </c>
      <c r="H22" s="30">
        <v>110</v>
      </c>
      <c r="I22" s="18">
        <f>ROUND((E22*H22%),2)</f>
        <v>5113.78</v>
      </c>
      <c r="J22" s="30">
        <v>2.1</v>
      </c>
      <c r="K22" s="18">
        <f>ROUND((E22*J22),2)</f>
        <v>9762.67</v>
      </c>
      <c r="L22" s="30">
        <v>0.958</v>
      </c>
      <c r="M22" s="18">
        <v>1248.49</v>
      </c>
      <c r="N22" s="18"/>
      <c r="O22" s="18"/>
      <c r="P22" s="30">
        <v>50</v>
      </c>
      <c r="Q22" s="18">
        <f>ROUND(((E22+G22+I22+K22+M22)*P22%),2)</f>
        <v>11084.25</v>
      </c>
      <c r="R22" s="30">
        <v>80</v>
      </c>
      <c r="S22" s="18">
        <f>ROUND(((G22+I22+K22+M22+E22)*R22%),2)+0.01</f>
        <v>17734.809999999998</v>
      </c>
      <c r="T22" s="18">
        <f>ROUND((S22+Q22+M22+K22+I22+G22+E22),2)</f>
        <v>50987.56</v>
      </c>
      <c r="U22" s="32"/>
      <c r="V22" s="107" t="s">
        <v>49</v>
      </c>
      <c r="W22" s="108"/>
      <c r="X22" s="108"/>
      <c r="Y22" s="109"/>
      <c r="Z22" s="1"/>
      <c r="AA22" s="1"/>
      <c r="AB22" s="1"/>
      <c r="AC22" s="1"/>
    </row>
    <row r="23" spans="1:29" ht="15">
      <c r="A23" s="30">
        <v>9</v>
      </c>
      <c r="B23" s="57" t="s">
        <v>15</v>
      </c>
      <c r="C23" s="48" t="s">
        <v>14</v>
      </c>
      <c r="D23" s="34">
        <v>2</v>
      </c>
      <c r="E23" s="19">
        <v>4284.37</v>
      </c>
      <c r="F23" s="30">
        <v>30</v>
      </c>
      <c r="G23" s="18">
        <f>ROUND((E23*F23%),2)</f>
        <v>1285.31</v>
      </c>
      <c r="H23" s="30">
        <v>110</v>
      </c>
      <c r="I23" s="18">
        <f>ROUND((E23*H23%),2)</f>
        <v>4712.81</v>
      </c>
      <c r="J23" s="30">
        <v>2.1</v>
      </c>
      <c r="K23" s="18">
        <f>ROUND((E23*J23),2)</f>
        <v>8997.18</v>
      </c>
      <c r="L23" s="30">
        <v>0.958</v>
      </c>
      <c r="M23" s="18">
        <v>1248.49</v>
      </c>
      <c r="N23" s="18"/>
      <c r="O23" s="18"/>
      <c r="P23" s="30">
        <v>50</v>
      </c>
      <c r="Q23" s="18">
        <f>ROUND(((E23+G23+I23+K23+M23)*P23%),2)</f>
        <v>10264.08</v>
      </c>
      <c r="R23" s="30">
        <v>80</v>
      </c>
      <c r="S23" s="18">
        <f>ROUND(((G23+I23+K23+M23+E23)*R23%),2)</f>
        <v>16422.53</v>
      </c>
      <c r="T23" s="18">
        <f>ROUND((S23+Q23+M23+K23+I23+G23+E23),2)</f>
        <v>47214.77</v>
      </c>
      <c r="U23" s="32"/>
      <c r="V23" s="107" t="s">
        <v>49</v>
      </c>
      <c r="W23" s="108"/>
      <c r="X23" s="108"/>
      <c r="Y23" s="109"/>
      <c r="Z23" s="1"/>
      <c r="AA23" s="1"/>
      <c r="AB23" s="1"/>
      <c r="AC23" s="1"/>
    </row>
    <row r="24" spans="1:29" ht="15">
      <c r="A24" s="30">
        <v>10</v>
      </c>
      <c r="B24" s="58" t="s">
        <v>32</v>
      </c>
      <c r="C24" s="48" t="s">
        <v>14</v>
      </c>
      <c r="D24" s="34">
        <v>1</v>
      </c>
      <c r="E24" s="19">
        <v>3567.85</v>
      </c>
      <c r="F24" s="30">
        <v>30</v>
      </c>
      <c r="G24" s="18">
        <f>ROUND((E24*F24%),2)</f>
        <v>1070.36</v>
      </c>
      <c r="H24" s="30">
        <v>110</v>
      </c>
      <c r="I24" s="18">
        <f>ROUND((E24*H24%),2)</f>
        <v>3924.64</v>
      </c>
      <c r="J24" s="30">
        <v>2.1</v>
      </c>
      <c r="K24" s="18">
        <f>ROUND((E24*J24),2)</f>
        <v>7492.49</v>
      </c>
      <c r="L24" s="30">
        <v>0.958</v>
      </c>
      <c r="M24" s="18">
        <v>1248.49</v>
      </c>
      <c r="N24" s="18"/>
      <c r="O24" s="18"/>
      <c r="P24" s="30">
        <v>50</v>
      </c>
      <c r="Q24" s="18">
        <f>ROUND(((E24+G24+I24+K24+M24)*P24%),2)</f>
        <v>8651.92</v>
      </c>
      <c r="R24" s="30">
        <v>80</v>
      </c>
      <c r="S24" s="18">
        <f>ROUND(((G24+I24+K24+M24+E24)*R24%),2)</f>
        <v>13843.06</v>
      </c>
      <c r="T24" s="18">
        <f>ROUND((S24+Q24+M24+K24+I24+G24+E24),2)</f>
        <v>39798.81</v>
      </c>
      <c r="U24" s="32"/>
      <c r="V24" s="107" t="s">
        <v>49</v>
      </c>
      <c r="W24" s="108"/>
      <c r="X24" s="108"/>
      <c r="Y24" s="109"/>
      <c r="Z24" s="1"/>
      <c r="AA24" s="1"/>
      <c r="AB24" s="1"/>
      <c r="AC24" s="1"/>
    </row>
    <row r="25" spans="1:29" ht="15.75" thickBot="1">
      <c r="A25" s="33">
        <v>11</v>
      </c>
      <c r="B25" s="46" t="s">
        <v>16</v>
      </c>
      <c r="C25" s="96" t="s">
        <v>14</v>
      </c>
      <c r="D25" s="33">
        <v>2</v>
      </c>
      <c r="E25" s="21">
        <v>3204.66</v>
      </c>
      <c r="F25" s="33">
        <v>30</v>
      </c>
      <c r="G25" s="21">
        <f>ROUND((E25*F25%),2)</f>
        <v>961.4</v>
      </c>
      <c r="H25" s="33">
        <v>110</v>
      </c>
      <c r="I25" s="21">
        <f>ROUND((E25*H25%),2)</f>
        <v>3525.13</v>
      </c>
      <c r="J25" s="33">
        <v>2.1</v>
      </c>
      <c r="K25" s="21">
        <f>ROUND((E25*J25),2)</f>
        <v>6729.79</v>
      </c>
      <c r="L25" s="33">
        <v>0.958</v>
      </c>
      <c r="M25" s="21">
        <v>1248.49</v>
      </c>
      <c r="N25" s="21"/>
      <c r="O25" s="21"/>
      <c r="P25" s="33">
        <v>50</v>
      </c>
      <c r="Q25" s="21">
        <f>ROUND(((E25+G25+I25+K25+M25)*P25%),2)</f>
        <v>7834.74</v>
      </c>
      <c r="R25" s="33">
        <v>80</v>
      </c>
      <c r="S25" s="21">
        <f>ROUND(((G25+I25+K25+M25+E25)*R25%),2)</f>
        <v>12535.58</v>
      </c>
      <c r="T25" s="21">
        <f>ROUND((S25+Q25+M25+K25+I25+G25+E25),2)+0.01</f>
        <v>36039.8</v>
      </c>
      <c r="U25" s="32"/>
      <c r="V25" s="107" t="s">
        <v>49</v>
      </c>
      <c r="W25" s="108"/>
      <c r="X25" s="108"/>
      <c r="Y25" s="109"/>
      <c r="Z25" s="1"/>
      <c r="AA25" s="1"/>
      <c r="AB25" s="1"/>
      <c r="AC25" s="1"/>
    </row>
    <row r="26" spans="1:29" ht="15.75" thickBot="1">
      <c r="A26" s="131" t="s">
        <v>42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45"/>
      <c r="V26" s="120"/>
      <c r="W26" s="120"/>
      <c r="X26" s="120"/>
      <c r="Y26" s="120"/>
      <c r="Z26" s="1"/>
      <c r="AA26" s="1"/>
      <c r="AB26" s="1"/>
      <c r="AC26" s="1"/>
    </row>
    <row r="27" spans="1:29" ht="15">
      <c r="A27" s="30">
        <v>12</v>
      </c>
      <c r="B27" s="57" t="s">
        <v>45</v>
      </c>
      <c r="C27" s="31" t="s">
        <v>14</v>
      </c>
      <c r="D27" s="34">
        <v>1</v>
      </c>
      <c r="E27" s="19">
        <v>4648.89</v>
      </c>
      <c r="F27" s="30">
        <v>30</v>
      </c>
      <c r="G27" s="30">
        <f>ROUND((E27*F27%),2)</f>
        <v>1394.67</v>
      </c>
      <c r="H27" s="30">
        <v>110</v>
      </c>
      <c r="I27" s="18">
        <f>ROUND((E27*H27%),2)</f>
        <v>5113.78</v>
      </c>
      <c r="J27" s="30">
        <v>2.1</v>
      </c>
      <c r="K27" s="18">
        <f>ROUND((E27*J27),2)</f>
        <v>9762.67</v>
      </c>
      <c r="L27" s="30">
        <v>0.958</v>
      </c>
      <c r="M27" s="18">
        <v>1248.49</v>
      </c>
      <c r="N27" s="18"/>
      <c r="O27" s="18"/>
      <c r="P27" s="30">
        <v>50</v>
      </c>
      <c r="Q27" s="18">
        <f>ROUND(((E27+G27+I27+K27+M27)*P27%),2)</f>
        <v>11084.25</v>
      </c>
      <c r="R27" s="30">
        <v>80</v>
      </c>
      <c r="S27" s="18">
        <f>ROUND(((G27+I27+K27+M27+E27)*R27%),2)+0.01</f>
        <v>17734.809999999998</v>
      </c>
      <c r="T27" s="18">
        <f>ROUND((S27+Q27+M27+K27+I27+G27+E27),2)</f>
        <v>50987.56</v>
      </c>
      <c r="U27" s="32"/>
      <c r="V27" s="107" t="s">
        <v>49</v>
      </c>
      <c r="W27" s="108"/>
      <c r="X27" s="108"/>
      <c r="Y27" s="109"/>
      <c r="Z27" s="1"/>
      <c r="AA27" s="1"/>
      <c r="AB27" s="1"/>
      <c r="AC27" s="1"/>
    </row>
    <row r="28" spans="1:29" ht="15">
      <c r="A28" s="34">
        <v>13</v>
      </c>
      <c r="B28" s="57" t="s">
        <v>15</v>
      </c>
      <c r="C28" s="48" t="s">
        <v>14</v>
      </c>
      <c r="D28" s="34">
        <v>1</v>
      </c>
      <c r="E28" s="19">
        <v>4284.37</v>
      </c>
      <c r="F28" s="34">
        <v>30</v>
      </c>
      <c r="G28" s="34">
        <f>ROUND((E28*F28%),2)</f>
        <v>1285.31</v>
      </c>
      <c r="H28" s="34">
        <v>110</v>
      </c>
      <c r="I28" s="19">
        <f>ROUND((E28*H28%),2)</f>
        <v>4712.81</v>
      </c>
      <c r="J28" s="34">
        <v>2.1</v>
      </c>
      <c r="K28" s="19">
        <f>ROUND((E28*J28),2)</f>
        <v>8997.18</v>
      </c>
      <c r="L28" s="30">
        <v>0.958</v>
      </c>
      <c r="M28" s="18">
        <v>1248.49</v>
      </c>
      <c r="N28" s="18"/>
      <c r="O28" s="18"/>
      <c r="P28" s="34">
        <v>50</v>
      </c>
      <c r="Q28" s="19">
        <f>ROUND(((E28+G28+I28+K28+M28)*P28%),2)</f>
        <v>10264.08</v>
      </c>
      <c r="R28" s="34">
        <v>80</v>
      </c>
      <c r="S28" s="19">
        <f>ROUND(((G28+I28+K28+M28+E28)*R28%),2)</f>
        <v>16422.53</v>
      </c>
      <c r="T28" s="19">
        <f>ROUND((S28+Q28+M28+K28+I28+G28+E28),2)</f>
        <v>47214.77</v>
      </c>
      <c r="U28" s="32"/>
      <c r="V28" s="107" t="s">
        <v>49</v>
      </c>
      <c r="W28" s="108"/>
      <c r="X28" s="108"/>
      <c r="Y28" s="109"/>
      <c r="Z28" s="1"/>
      <c r="AA28" s="1"/>
      <c r="AB28" s="1"/>
      <c r="AC28" s="1"/>
    </row>
    <row r="29" spans="1:29" ht="15">
      <c r="A29" s="34">
        <v>14</v>
      </c>
      <c r="B29" s="58" t="s">
        <v>32</v>
      </c>
      <c r="C29" s="48" t="s">
        <v>14</v>
      </c>
      <c r="D29" s="34">
        <v>1</v>
      </c>
      <c r="E29" s="19">
        <v>3567.85</v>
      </c>
      <c r="F29" s="34">
        <v>30</v>
      </c>
      <c r="G29" s="34">
        <f>ROUND((E29*F29%),2)</f>
        <v>1070.36</v>
      </c>
      <c r="H29" s="34">
        <v>110</v>
      </c>
      <c r="I29" s="19">
        <f>ROUND((E29*H29%),2)</f>
        <v>3924.64</v>
      </c>
      <c r="J29" s="34">
        <v>2.1</v>
      </c>
      <c r="K29" s="19">
        <f>ROUND((E29*J29),2)</f>
        <v>7492.49</v>
      </c>
      <c r="L29" s="30">
        <v>0.958</v>
      </c>
      <c r="M29" s="18">
        <v>1248.49</v>
      </c>
      <c r="N29" s="18"/>
      <c r="O29" s="18"/>
      <c r="P29" s="34">
        <v>50</v>
      </c>
      <c r="Q29" s="19">
        <f>ROUND(((E29+G29+I29+K29+M29)*P29%),2)</f>
        <v>8651.92</v>
      </c>
      <c r="R29" s="34">
        <v>80</v>
      </c>
      <c r="S29" s="19">
        <f>ROUND(((G29+I29+K29+M29+E29)*R29%),2)</f>
        <v>13843.06</v>
      </c>
      <c r="T29" s="19">
        <f>ROUND((S29+Q29+M29+K29+I29+G29+E29),2)</f>
        <v>39798.81</v>
      </c>
      <c r="U29" s="32"/>
      <c r="V29" s="107" t="s">
        <v>49</v>
      </c>
      <c r="W29" s="108"/>
      <c r="X29" s="108"/>
      <c r="Y29" s="109"/>
      <c r="Z29" s="1"/>
      <c r="AA29" s="1"/>
      <c r="AB29" s="1"/>
      <c r="AC29" s="1"/>
    </row>
    <row r="30" spans="1:29" ht="15">
      <c r="A30" s="34">
        <v>15</v>
      </c>
      <c r="B30" s="31" t="s">
        <v>16</v>
      </c>
      <c r="C30" s="48" t="s">
        <v>14</v>
      </c>
      <c r="D30" s="34">
        <v>1</v>
      </c>
      <c r="E30" s="19">
        <v>3204.66</v>
      </c>
      <c r="F30" s="34">
        <v>30</v>
      </c>
      <c r="G30" s="34">
        <f>ROUND((E30*F30%),2)</f>
        <v>961.4</v>
      </c>
      <c r="H30" s="34">
        <v>110</v>
      </c>
      <c r="I30" s="19">
        <f>ROUND((E30*H30%),2)</f>
        <v>3525.13</v>
      </c>
      <c r="J30" s="34">
        <v>2.1</v>
      </c>
      <c r="K30" s="19">
        <f>ROUND((E30*J30),2)</f>
        <v>6729.79</v>
      </c>
      <c r="L30" s="34">
        <v>0.958</v>
      </c>
      <c r="M30" s="19">
        <v>1248.49</v>
      </c>
      <c r="N30" s="19"/>
      <c r="O30" s="19"/>
      <c r="P30" s="34">
        <v>50</v>
      </c>
      <c r="Q30" s="19">
        <f>ROUND(((E30+G30+I30+K30+M30)*P30%),2)</f>
        <v>7834.74</v>
      </c>
      <c r="R30" s="34">
        <v>80</v>
      </c>
      <c r="S30" s="19">
        <f>ROUND(((G30+I30+K30+M30+E30)*R30%),2)</f>
        <v>12535.58</v>
      </c>
      <c r="T30" s="19">
        <f>ROUND((S30+Q30+M30+K30+I30+G30+E30),2)+0.01</f>
        <v>36039.8</v>
      </c>
      <c r="U30" s="67"/>
      <c r="V30" s="107" t="s">
        <v>49</v>
      </c>
      <c r="W30" s="108"/>
      <c r="X30" s="108"/>
      <c r="Y30" s="109"/>
      <c r="Z30" s="1"/>
      <c r="AA30" s="1"/>
      <c r="AB30" s="1"/>
      <c r="AC30" s="1"/>
    </row>
    <row r="31" spans="1:29" ht="16.5" customHeight="1">
      <c r="A31" s="34">
        <v>16</v>
      </c>
      <c r="B31" s="57" t="s">
        <v>43</v>
      </c>
      <c r="C31" s="31" t="s">
        <v>17</v>
      </c>
      <c r="D31" s="34">
        <v>1</v>
      </c>
      <c r="E31" s="19">
        <f>2626.45*1.09</f>
        <v>2862.8305</v>
      </c>
      <c r="F31" s="34">
        <v>10</v>
      </c>
      <c r="G31" s="34">
        <f>ROUND((E31*F31%),2)</f>
        <v>286.28</v>
      </c>
      <c r="H31" s="34">
        <v>100</v>
      </c>
      <c r="I31" s="19">
        <f>ROUND((E31*H31%),2)</f>
        <v>2862.83</v>
      </c>
      <c r="J31" s="34">
        <v>2.1</v>
      </c>
      <c r="K31" s="19">
        <f>ROUND((E31*J31),2)</f>
        <v>6011.94</v>
      </c>
      <c r="L31" s="34"/>
      <c r="M31" s="19"/>
      <c r="N31" s="19"/>
      <c r="O31" s="19"/>
      <c r="P31" s="34">
        <v>50</v>
      </c>
      <c r="Q31" s="19">
        <f>ROUND(((E31+G31+I31+K31+M31)*P31%),2)</f>
        <v>6011.94</v>
      </c>
      <c r="R31" s="34">
        <v>80</v>
      </c>
      <c r="S31" s="19">
        <f>ROUND(((G31+I31+K31+M31+E31)*R31%),2)</f>
        <v>9619.1</v>
      </c>
      <c r="T31" s="19">
        <f>ROUND((S31+Q31+M31+K31+I31+G31+E31),2)</f>
        <v>27654.92</v>
      </c>
      <c r="U31" s="67" t="s">
        <v>50</v>
      </c>
      <c r="V31" s="120" t="s">
        <v>48</v>
      </c>
      <c r="W31" s="120"/>
      <c r="X31" s="120"/>
      <c r="Y31" s="120"/>
      <c r="Z31" s="1"/>
      <c r="AA31" s="1"/>
      <c r="AB31" s="1"/>
      <c r="AC31" s="1"/>
    </row>
    <row r="32" spans="1:29" ht="15.75" thickBot="1">
      <c r="A32" s="102" t="s">
        <v>18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30"/>
      <c r="U32" s="45"/>
      <c r="V32" s="120"/>
      <c r="W32" s="120"/>
      <c r="X32" s="120"/>
      <c r="Y32" s="120"/>
      <c r="Z32" s="1"/>
      <c r="AA32" s="1"/>
      <c r="AB32" s="1"/>
      <c r="AC32" s="1"/>
    </row>
    <row r="33" spans="1:29" ht="15">
      <c r="A33" s="30">
        <v>17</v>
      </c>
      <c r="B33" s="57" t="s">
        <v>45</v>
      </c>
      <c r="C33" s="31" t="s">
        <v>14</v>
      </c>
      <c r="D33" s="34">
        <v>1</v>
      </c>
      <c r="E33" s="19">
        <v>4648.89</v>
      </c>
      <c r="F33" s="30">
        <v>30</v>
      </c>
      <c r="G33" s="30">
        <f>ROUND((E33*F33%),2)</f>
        <v>1394.67</v>
      </c>
      <c r="H33" s="30">
        <v>110</v>
      </c>
      <c r="I33" s="18">
        <f>ROUND((E33*H33%),2)</f>
        <v>5113.78</v>
      </c>
      <c r="J33" s="30">
        <v>2.1</v>
      </c>
      <c r="K33" s="18">
        <f>ROUND((E33*J33),2)</f>
        <v>9762.67</v>
      </c>
      <c r="L33" s="30">
        <v>0.958</v>
      </c>
      <c r="M33" s="30">
        <v>1248.49</v>
      </c>
      <c r="N33" s="30"/>
      <c r="O33" s="30"/>
      <c r="P33" s="30">
        <v>50</v>
      </c>
      <c r="Q33" s="18">
        <f>ROUND(((E33+G33+I33+K33+M33)*P33%),2)+0.01</f>
        <v>11084.26</v>
      </c>
      <c r="R33" s="30">
        <v>80</v>
      </c>
      <c r="S33" s="18">
        <f>ROUND(((G33+I33+K33+M33+E33)*R33%),2)</f>
        <v>17734.8</v>
      </c>
      <c r="T33" s="18">
        <f>ROUND((S33+Q33+M33+K33+I33+G33+E33),2)</f>
        <v>50987.56</v>
      </c>
      <c r="U33" s="32"/>
      <c r="V33" s="107" t="s">
        <v>49</v>
      </c>
      <c r="W33" s="108"/>
      <c r="X33" s="108"/>
      <c r="Y33" s="109"/>
      <c r="Z33" s="1"/>
      <c r="AA33" s="1"/>
      <c r="AB33" s="1"/>
      <c r="AC33" s="1"/>
    </row>
    <row r="34" spans="1:29" ht="18.75" customHeight="1" thickBot="1">
      <c r="A34" s="52">
        <v>18</v>
      </c>
      <c r="B34" s="51" t="s">
        <v>43</v>
      </c>
      <c r="C34" s="50" t="s">
        <v>17</v>
      </c>
      <c r="D34" s="52">
        <v>1</v>
      </c>
      <c r="E34" s="20">
        <f>2626.45*1.09</f>
        <v>2862.8305</v>
      </c>
      <c r="F34" s="52">
        <v>10</v>
      </c>
      <c r="G34" s="30">
        <f>ROUND((E34*F34%),2)</f>
        <v>286.28</v>
      </c>
      <c r="H34" s="52">
        <v>100</v>
      </c>
      <c r="I34" s="20">
        <f>ROUND((E34*H34%),2)</f>
        <v>2862.83</v>
      </c>
      <c r="J34" s="52">
        <v>2.1</v>
      </c>
      <c r="K34" s="20">
        <f>ROUND((E34*J34),2)</f>
        <v>6011.94</v>
      </c>
      <c r="L34" s="34">
        <v>0.956</v>
      </c>
      <c r="M34" s="21">
        <v>898.67</v>
      </c>
      <c r="N34" s="20"/>
      <c r="O34" s="20"/>
      <c r="P34" s="52">
        <v>50</v>
      </c>
      <c r="Q34" s="20">
        <f>ROUND(((E34+G34+I34+K34+M34)*P34%),2)</f>
        <v>6461.28</v>
      </c>
      <c r="R34" s="52">
        <v>80</v>
      </c>
      <c r="S34" s="20">
        <f>ROUND(((G34+I34+K34+M34+E34)*R34%),2)</f>
        <v>10338.04</v>
      </c>
      <c r="T34" s="20">
        <f>ROUND((S34+Q34+M34+K34+I34+G34+E34),2)</f>
        <v>29721.87</v>
      </c>
      <c r="U34" s="32"/>
      <c r="V34" s="120" t="s">
        <v>48</v>
      </c>
      <c r="W34" s="120"/>
      <c r="X34" s="120"/>
      <c r="Y34" s="120"/>
      <c r="Z34" s="1"/>
      <c r="AA34" s="1"/>
      <c r="AB34" s="1"/>
      <c r="AC34" s="1"/>
    </row>
    <row r="35" spans="1:29" ht="21" customHeight="1" thickBot="1">
      <c r="A35" s="138" t="s">
        <v>19</v>
      </c>
      <c r="B35" s="139"/>
      <c r="C35" s="140"/>
      <c r="D35" s="59">
        <f>D17+D19+D22++D27+D28+D29+D30+D31+D33+D34+D20+D25+D18+D23+D24+D15</f>
        <v>22</v>
      </c>
      <c r="E35" s="60">
        <f>ROUND((E17+E19+E22+E30+E31+E27+E28+E29+E33+E34+E18*D18+E20*D20+E23*D23+E24+E25*D25+E15*D15),2)-0.01</f>
        <v>86416.59000000001</v>
      </c>
      <c r="F35" s="61"/>
      <c r="G35" s="60">
        <f>ROUND((G17+G18*D18+G19*D19+G20*D20+G22*D22+G23*D23+G24*D24+G25*D25+G27+G28+G29+G30+G31+G33+G34+G15*D15),2)</f>
        <v>24779.88</v>
      </c>
      <c r="H35" s="61"/>
      <c r="I35" s="60">
        <f>ROUND((I17*D17+I18*D18+I19*D19+I20*D20+I22*D22+I23*D23+I24*D24+I25*D25+I27+I28+I29+I30+I31+I33+I34+I15*D15),2)</f>
        <v>95880.41</v>
      </c>
      <c r="J35" s="63"/>
      <c r="K35" s="62">
        <f>ROUND((K17+K18*D18+K19+K20*D20+K22+K23*D23+K24+K25*D25+K27+K28+K29+K30+K31+K33+K34+K15*D15),2)</f>
        <v>186356.24</v>
      </c>
      <c r="L35" s="61"/>
      <c r="M35" s="62">
        <f>ROUND((M17+M18*D18+M19+M20*D20+M22+M23*D23+M24+M25*D25+M27+M28+M29+M30+M31+M33+M34+M15*D15),2)</f>
        <v>26907.28</v>
      </c>
      <c r="N35" s="65"/>
      <c r="O35" s="65"/>
      <c r="P35" s="61"/>
      <c r="Q35" s="62">
        <f>ROUND((Q17+Q18*D18+Q19+Q20*D20+Q22+Q23*D23+Q24+Q25*D25+Q27+Q28+Q29+Q30+Q31+Q33+Q34+Q15*D15),2)</f>
        <v>210170.26</v>
      </c>
      <c r="R35" s="61"/>
      <c r="S35" s="62">
        <f>ROUND((S17+S18*D18+S19+S20*D20+S22+S23*D23+S24+S25*D25+S27+S28+S29+S30+S31+S33+S34+S15*D15),2)</f>
        <v>336272.36</v>
      </c>
      <c r="T35" s="64">
        <f>ROUND((T17+T18*D18+T19+T20*D20+T22+T23*D23+T24+T25*D25+T27+T28+T29+T30+T31+T33+T34+T15*D15),2)</f>
        <v>966783.05</v>
      </c>
      <c r="U35" s="27"/>
      <c r="V35" s="27">
        <f>T35+R35+P35+L35+J35+H35+F35</f>
        <v>966783.05</v>
      </c>
      <c r="W35" s="1"/>
      <c r="X35" s="1"/>
      <c r="Y35" s="1"/>
      <c r="Z35" s="1"/>
      <c r="AA35" s="1"/>
      <c r="AB35" s="1"/>
      <c r="AC35" s="1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6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1"/>
      <c r="B38" s="13" t="s">
        <v>26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4.75" customHeight="1">
      <c r="A39" s="123" t="s">
        <v>0</v>
      </c>
      <c r="B39" s="101" t="s">
        <v>20</v>
      </c>
      <c r="C39" s="101" t="s">
        <v>21</v>
      </c>
      <c r="D39" s="123" t="s">
        <v>2</v>
      </c>
      <c r="E39" s="123" t="s">
        <v>22</v>
      </c>
      <c r="F39" s="123" t="s">
        <v>23</v>
      </c>
      <c r="G39" s="101" t="s">
        <v>24</v>
      </c>
      <c r="H39" s="101"/>
      <c r="I39" s="101"/>
      <c r="J39" s="101"/>
      <c r="K39" s="101"/>
      <c r="L39" s="101"/>
      <c r="M39" s="124" t="s">
        <v>3</v>
      </c>
      <c r="N39" s="148"/>
      <c r="O39" s="148"/>
      <c r="P39" s="148"/>
      <c r="Q39" s="125"/>
      <c r="R39" s="126" t="s">
        <v>4</v>
      </c>
      <c r="S39" s="127"/>
      <c r="T39" s="123" t="s">
        <v>13</v>
      </c>
      <c r="U39" s="4"/>
      <c r="V39" s="123"/>
      <c r="W39" s="1"/>
      <c r="X39" s="1"/>
      <c r="Y39" s="1"/>
      <c r="Z39" s="1"/>
      <c r="AA39" s="1"/>
      <c r="AB39" s="1"/>
      <c r="AC39" s="1"/>
    </row>
    <row r="40" spans="1:29" ht="25.5" customHeight="1">
      <c r="A40" s="123"/>
      <c r="B40" s="101"/>
      <c r="C40" s="101"/>
      <c r="D40" s="123"/>
      <c r="E40" s="123"/>
      <c r="F40" s="123"/>
      <c r="G40" s="126" t="s">
        <v>30</v>
      </c>
      <c r="H40" s="127"/>
      <c r="I40" s="2" t="s">
        <v>31</v>
      </c>
      <c r="J40" s="2" t="s">
        <v>29</v>
      </c>
      <c r="K40" s="2" t="s">
        <v>27</v>
      </c>
      <c r="L40" s="2" t="s">
        <v>28</v>
      </c>
      <c r="M40" s="3" t="s">
        <v>8</v>
      </c>
      <c r="N40" s="3"/>
      <c r="O40" s="3"/>
      <c r="P40" s="101" t="s">
        <v>9</v>
      </c>
      <c r="Q40" s="101"/>
      <c r="R40" s="3" t="s">
        <v>8</v>
      </c>
      <c r="S40" s="3" t="s">
        <v>9</v>
      </c>
      <c r="T40" s="123"/>
      <c r="U40" s="4"/>
      <c r="V40" s="123"/>
      <c r="W40" s="1"/>
      <c r="X40" s="1"/>
      <c r="Y40" s="1"/>
      <c r="Z40" s="1"/>
      <c r="AA40" s="1"/>
      <c r="AB40" s="1"/>
      <c r="AC40" s="1"/>
    </row>
    <row r="41" spans="1:29" ht="12.75">
      <c r="A41" s="53">
        <v>1</v>
      </c>
      <c r="B41" s="53">
        <v>2</v>
      </c>
      <c r="C41" s="53">
        <v>3</v>
      </c>
      <c r="D41" s="53">
        <v>4</v>
      </c>
      <c r="E41" s="53">
        <v>5</v>
      </c>
      <c r="F41" s="53">
        <v>6</v>
      </c>
      <c r="G41" s="145">
        <v>7</v>
      </c>
      <c r="H41" s="146"/>
      <c r="I41" s="49">
        <v>8</v>
      </c>
      <c r="J41" s="49">
        <v>9</v>
      </c>
      <c r="K41" s="54">
        <v>10</v>
      </c>
      <c r="L41" s="49">
        <v>11</v>
      </c>
      <c r="M41" s="55">
        <v>12</v>
      </c>
      <c r="N41" s="55"/>
      <c r="O41" s="55"/>
      <c r="P41" s="147">
        <v>13</v>
      </c>
      <c r="Q41" s="147"/>
      <c r="R41" s="53">
        <v>14</v>
      </c>
      <c r="S41" s="53">
        <v>15</v>
      </c>
      <c r="T41" s="53">
        <v>16</v>
      </c>
      <c r="U41" s="4"/>
      <c r="V41" s="4"/>
      <c r="W41" s="1"/>
      <c r="X41" s="1"/>
      <c r="Y41" s="1"/>
      <c r="Z41" s="1"/>
      <c r="AA41" s="1"/>
      <c r="AB41" s="1"/>
      <c r="AC41" s="1"/>
    </row>
    <row r="42" spans="1:29" ht="15.75" thickBot="1">
      <c r="A42" s="5">
        <v>1</v>
      </c>
      <c r="B42" s="8" t="s">
        <v>25</v>
      </c>
      <c r="C42" s="5">
        <v>2</v>
      </c>
      <c r="D42" s="5">
        <v>1</v>
      </c>
      <c r="E42" s="9">
        <v>1900</v>
      </c>
      <c r="F42" s="10"/>
      <c r="G42" s="136">
        <f>ROUND((E42*10%),2)</f>
        <v>190</v>
      </c>
      <c r="H42" s="137"/>
      <c r="I42" s="69"/>
      <c r="J42" s="9"/>
      <c r="K42" s="69">
        <f>ROUND((E42*50%),2)</f>
        <v>950</v>
      </c>
      <c r="L42" s="9">
        <f>E42*0.62</f>
        <v>1178</v>
      </c>
      <c r="M42" s="22">
        <v>50</v>
      </c>
      <c r="N42" s="22"/>
      <c r="O42" s="22"/>
      <c r="P42" s="144">
        <f>ROUND(((E42+F42+G42+I42+K42+J42+L42)*M42%),2)</f>
        <v>2109</v>
      </c>
      <c r="Q42" s="144"/>
      <c r="R42" s="5">
        <v>80</v>
      </c>
      <c r="S42" s="9">
        <f>ROUND(((G42+F42+E42+I42+K42+J42+L42)*R42%),2)</f>
        <v>3374.4</v>
      </c>
      <c r="T42" s="9">
        <f>E42+F42+I42+P42+S42+G42+K42+J42+L42</f>
        <v>9701.4</v>
      </c>
      <c r="U42" s="32"/>
      <c r="V42" s="7"/>
      <c r="W42" s="14"/>
      <c r="X42" s="1"/>
      <c r="Y42" s="1"/>
      <c r="Z42" s="1"/>
      <c r="AA42" s="1"/>
      <c r="AB42" s="1"/>
      <c r="AC42" s="1"/>
    </row>
    <row r="43" spans="1:29" ht="16.5" thickBot="1">
      <c r="A43" s="141" t="s">
        <v>19</v>
      </c>
      <c r="B43" s="142"/>
      <c r="C43" s="143"/>
      <c r="D43" s="6">
        <f>SUM(D42:D42)</f>
        <v>1</v>
      </c>
      <c r="E43" s="16">
        <f>SUM(E42:E42)</f>
        <v>1900</v>
      </c>
      <c r="F43" s="17">
        <f>SUM(F42:F42)</f>
        <v>0</v>
      </c>
      <c r="G43" s="114">
        <f>SUM(G42)</f>
        <v>190</v>
      </c>
      <c r="H43" s="116"/>
      <c r="I43" s="23">
        <f>SUM(I42:I42)</f>
        <v>0</v>
      </c>
      <c r="J43" s="25">
        <f>SUM(J42:J42)</f>
        <v>0</v>
      </c>
      <c r="K43" s="68">
        <f>SUM(K42:K42)</f>
        <v>950</v>
      </c>
      <c r="L43" s="25">
        <f>SUM(L42:L42)</f>
        <v>1178</v>
      </c>
      <c r="M43" s="24"/>
      <c r="N43" s="81"/>
      <c r="O43" s="81"/>
      <c r="P43" s="114">
        <f>SUM(P42:Q42)</f>
        <v>2109</v>
      </c>
      <c r="Q43" s="116"/>
      <c r="R43" s="11"/>
      <c r="S43" s="16">
        <f>SUM(S42:S42)</f>
        <v>3374.4</v>
      </c>
      <c r="T43" s="16">
        <f>SUM(T42:T42)</f>
        <v>9701.4</v>
      </c>
      <c r="U43" s="28"/>
      <c r="V43" s="4"/>
      <c r="W43" s="15"/>
      <c r="X43" s="1"/>
      <c r="Y43" s="1"/>
      <c r="Z43" s="1"/>
      <c r="AA43" s="1"/>
      <c r="AB43" s="1"/>
      <c r="AC43" s="1"/>
    </row>
    <row r="44" spans="1:29" ht="16.5" thickBot="1">
      <c r="A44" s="111" t="s">
        <v>53</v>
      </c>
      <c r="B44" s="112"/>
      <c r="C44" s="113"/>
      <c r="D44" s="88">
        <f>D43+D35+D13</f>
        <v>25</v>
      </c>
      <c r="E44" s="16">
        <f>E43+E35+E13</f>
        <v>99744.56000000001</v>
      </c>
      <c r="F44" s="114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6"/>
      <c r="T44" s="16">
        <f>T43+T35+T13</f>
        <v>1124319.62</v>
      </c>
      <c r="U44" s="42"/>
      <c r="V44" s="42"/>
      <c r="W44" s="15"/>
      <c r="X44" s="1"/>
      <c r="Y44" s="1"/>
      <c r="Z44" s="1"/>
      <c r="AA44" s="1"/>
      <c r="AB44" s="1"/>
      <c r="AC44" s="1"/>
    </row>
    <row r="45" spans="1:29" ht="15.75">
      <c r="A45" s="35"/>
      <c r="B45" s="35"/>
      <c r="C45" s="36"/>
      <c r="D45" s="37"/>
      <c r="E45" s="38"/>
      <c r="F45" s="39"/>
      <c r="G45" s="38"/>
      <c r="H45" s="38"/>
      <c r="I45" s="40"/>
      <c r="J45" s="40"/>
      <c r="K45" s="40"/>
      <c r="L45" s="40"/>
      <c r="M45" s="41"/>
      <c r="N45" s="41"/>
      <c r="O45" s="41"/>
      <c r="P45" s="38"/>
      <c r="Q45" s="38"/>
      <c r="R45" s="36"/>
      <c r="S45" s="38"/>
      <c r="T45" s="38"/>
      <c r="U45" s="42"/>
      <c r="V45" s="42"/>
      <c r="W45" s="15"/>
      <c r="X45" s="1"/>
      <c r="Y45" s="1"/>
      <c r="Z45" s="1"/>
      <c r="AA45" s="1"/>
      <c r="AB45" s="1"/>
      <c r="AC45" s="1"/>
    </row>
    <row r="46" spans="1:29" ht="15.75">
      <c r="A46" s="35"/>
      <c r="B46" s="35"/>
      <c r="C46" s="36"/>
      <c r="D46" s="37"/>
      <c r="E46" s="38"/>
      <c r="F46" s="39"/>
      <c r="G46" s="38"/>
      <c r="H46" s="38"/>
      <c r="I46" s="40"/>
      <c r="J46" s="40"/>
      <c r="K46" s="40"/>
      <c r="L46" s="40"/>
      <c r="M46" s="41"/>
      <c r="N46" s="41"/>
      <c r="O46" s="41"/>
      <c r="P46" s="38"/>
      <c r="Q46" s="38"/>
      <c r="R46" s="36"/>
      <c r="S46" s="38"/>
      <c r="T46" s="38"/>
      <c r="U46" s="42"/>
      <c r="V46" s="42"/>
      <c r="W46" s="15"/>
      <c r="X46" s="1"/>
      <c r="Y46" s="1"/>
      <c r="Z46" s="1"/>
      <c r="AA46" s="1"/>
      <c r="AB46" s="1"/>
      <c r="AC46" s="1"/>
    </row>
    <row r="47" spans="1:29" ht="15.75">
      <c r="A47" s="35"/>
      <c r="B47" s="35"/>
      <c r="C47" s="36"/>
      <c r="D47" s="37"/>
      <c r="E47" s="38"/>
      <c r="F47" s="39"/>
      <c r="G47" s="38"/>
      <c r="H47" s="38"/>
      <c r="I47" s="40"/>
      <c r="J47" s="40"/>
      <c r="K47" s="40"/>
      <c r="L47" s="40"/>
      <c r="M47" s="41"/>
      <c r="N47" s="41"/>
      <c r="O47" s="41"/>
      <c r="P47" s="38"/>
      <c r="Q47" s="38"/>
      <c r="R47" s="36"/>
      <c r="S47" s="38"/>
      <c r="T47" s="38"/>
      <c r="U47" s="42"/>
      <c r="V47" s="42"/>
      <c r="W47" s="15"/>
      <c r="X47" s="1"/>
      <c r="Y47" s="1"/>
      <c r="Z47" s="1"/>
      <c r="AA47" s="1"/>
      <c r="AB47" s="1"/>
      <c r="AC47" s="1"/>
    </row>
    <row r="48" spans="1:29" ht="15.75">
      <c r="A48" s="35"/>
      <c r="B48" s="35"/>
      <c r="C48" s="36"/>
      <c r="D48" s="37"/>
      <c r="E48" s="38"/>
      <c r="F48" s="39"/>
      <c r="G48" s="38"/>
      <c r="H48" s="38"/>
      <c r="I48" s="40"/>
      <c r="J48" s="40"/>
      <c r="K48" s="40"/>
      <c r="L48" s="40"/>
      <c r="M48" s="41"/>
      <c r="N48" s="41"/>
      <c r="O48" s="41"/>
      <c r="P48" s="38"/>
      <c r="Q48" s="38"/>
      <c r="R48" s="36"/>
      <c r="S48" s="38"/>
      <c r="T48" s="38"/>
      <c r="U48" s="42"/>
      <c r="V48" s="42"/>
      <c r="W48" s="15"/>
      <c r="X48" s="1"/>
      <c r="Y48" s="1"/>
      <c r="Z48" s="1"/>
      <c r="AA48" s="1"/>
      <c r="AB48" s="1"/>
      <c r="AC48" s="1"/>
    </row>
    <row r="49" spans="1:29" ht="15.75">
      <c r="A49" s="35"/>
      <c r="B49" s="35"/>
      <c r="C49" s="36"/>
      <c r="D49" s="37"/>
      <c r="E49" s="38"/>
      <c r="F49" s="39"/>
      <c r="G49" s="38"/>
      <c r="H49" s="38"/>
      <c r="I49" s="40"/>
      <c r="J49" s="40"/>
      <c r="K49" s="40"/>
      <c r="L49" s="40"/>
      <c r="M49" s="41"/>
      <c r="N49" s="41"/>
      <c r="O49" s="41"/>
      <c r="P49" s="38"/>
      <c r="Q49" s="38"/>
      <c r="R49" s="36"/>
      <c r="S49" s="38"/>
      <c r="T49" s="38"/>
      <c r="U49" s="42"/>
      <c r="V49" s="42"/>
      <c r="W49" s="15"/>
      <c r="X49" s="1"/>
      <c r="Y49" s="1"/>
      <c r="Z49" s="1"/>
      <c r="AA49" s="1"/>
      <c r="AB49" s="1"/>
      <c r="AC49" s="1"/>
    </row>
    <row r="50" spans="1:29" ht="15.75">
      <c r="A50" s="35"/>
      <c r="B50" s="35"/>
      <c r="C50" s="36"/>
      <c r="D50" s="37"/>
      <c r="E50" s="38"/>
      <c r="F50" s="39"/>
      <c r="G50" s="38"/>
      <c r="H50" s="38"/>
      <c r="I50" s="40"/>
      <c r="J50" s="40"/>
      <c r="K50" s="40"/>
      <c r="L50" s="40"/>
      <c r="M50" s="41"/>
      <c r="N50" s="41"/>
      <c r="O50" s="41"/>
      <c r="P50" s="38"/>
      <c r="Q50" s="38"/>
      <c r="R50" s="36"/>
      <c r="S50" s="38"/>
      <c r="T50" s="38"/>
      <c r="U50" s="42"/>
      <c r="V50" s="42"/>
      <c r="W50" s="15"/>
      <c r="X50" s="1"/>
      <c r="Y50" s="1"/>
      <c r="Z50" s="1"/>
      <c r="AA50" s="1"/>
      <c r="AB50" s="1"/>
      <c r="AC50" s="1"/>
    </row>
    <row r="51" spans="1:29" ht="15.75">
      <c r="A51" s="35"/>
      <c r="B51" s="35"/>
      <c r="C51" s="36"/>
      <c r="D51" s="37"/>
      <c r="E51" s="38"/>
      <c r="F51" s="39"/>
      <c r="G51" s="38"/>
      <c r="H51" s="38"/>
      <c r="I51" s="40"/>
      <c r="J51" s="40"/>
      <c r="K51" s="40"/>
      <c r="L51" s="40"/>
      <c r="M51" s="41"/>
      <c r="N51" s="41"/>
      <c r="O51" s="41"/>
      <c r="P51" s="38"/>
      <c r="Q51" s="38"/>
      <c r="R51" s="36"/>
      <c r="S51" s="38"/>
      <c r="T51" s="38"/>
      <c r="U51" s="42"/>
      <c r="V51" s="42"/>
      <c r="W51" s="15"/>
      <c r="X51" s="1"/>
      <c r="Y51" s="1"/>
      <c r="Z51" s="1"/>
      <c r="AA51" s="1"/>
      <c r="AB51" s="1"/>
      <c r="AC51" s="1"/>
    </row>
    <row r="52" spans="1:29" ht="15.75">
      <c r="A52" s="35"/>
      <c r="B52" s="35"/>
      <c r="C52" s="36"/>
      <c r="D52" s="37"/>
      <c r="E52" s="38"/>
      <c r="F52" s="39"/>
      <c r="G52" s="38"/>
      <c r="H52" s="38"/>
      <c r="I52" s="40"/>
      <c r="J52" s="40"/>
      <c r="K52" s="40"/>
      <c r="L52" s="40"/>
      <c r="M52" s="41"/>
      <c r="N52" s="41"/>
      <c r="O52" s="41"/>
      <c r="P52" s="38"/>
      <c r="Q52" s="38"/>
      <c r="R52" s="36"/>
      <c r="S52" s="38"/>
      <c r="T52" s="38"/>
      <c r="U52" s="42"/>
      <c r="V52" s="42"/>
      <c r="W52" s="15"/>
      <c r="X52" s="1"/>
      <c r="Y52" s="1"/>
      <c r="Z52" s="1"/>
      <c r="AA52" s="1"/>
      <c r="AB52" s="1"/>
      <c r="AC52" s="1"/>
    </row>
    <row r="53" spans="1:29" ht="15.75">
      <c r="A53" s="35"/>
      <c r="B53" s="35"/>
      <c r="C53" s="36"/>
      <c r="D53" s="37"/>
      <c r="E53" s="38"/>
      <c r="F53" s="39"/>
      <c r="G53" s="38"/>
      <c r="H53" s="38"/>
      <c r="I53" s="40"/>
      <c r="J53" s="40"/>
      <c r="K53" s="40"/>
      <c r="L53" s="40"/>
      <c r="M53" s="41"/>
      <c r="N53" s="41"/>
      <c r="O53" s="41"/>
      <c r="P53" s="38"/>
      <c r="Q53" s="38"/>
      <c r="R53" s="36"/>
      <c r="S53" s="38"/>
      <c r="T53" s="38"/>
      <c r="U53" s="42"/>
      <c r="V53" s="42"/>
      <c r="W53" s="15"/>
      <c r="X53" s="1"/>
      <c r="Y53" s="1"/>
      <c r="Z53" s="1"/>
      <c r="AA53" s="1"/>
      <c r="AB53" s="1"/>
      <c r="AC53" s="1"/>
    </row>
    <row r="54" spans="1:2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</sheetData>
  <mergeCells count="72">
    <mergeCell ref="V33:Y33"/>
    <mergeCell ref="V34:Y34"/>
    <mergeCell ref="A21:T21"/>
    <mergeCell ref="V30:Y30"/>
    <mergeCell ref="V31:Y31"/>
    <mergeCell ref="V26:Y26"/>
    <mergeCell ref="V39:V40"/>
    <mergeCell ref="R39:S39"/>
    <mergeCell ref="A39:A40"/>
    <mergeCell ref="B39:B40"/>
    <mergeCell ref="C39:C40"/>
    <mergeCell ref="D39:D40"/>
    <mergeCell ref="F39:F40"/>
    <mergeCell ref="M39:Q39"/>
    <mergeCell ref="G40:H40"/>
    <mergeCell ref="P40:Q40"/>
    <mergeCell ref="P42:Q42"/>
    <mergeCell ref="G41:H41"/>
    <mergeCell ref="P41:Q41"/>
    <mergeCell ref="P43:Q43"/>
    <mergeCell ref="C3:G3"/>
    <mergeCell ref="H8:I8"/>
    <mergeCell ref="C8:C9"/>
    <mergeCell ref="G43:H43"/>
    <mergeCell ref="G42:H42"/>
    <mergeCell ref="A13:C13"/>
    <mergeCell ref="A43:C43"/>
    <mergeCell ref="A35:C35"/>
    <mergeCell ref="E39:E40"/>
    <mergeCell ref="N4:R4"/>
    <mergeCell ref="G39:L39"/>
    <mergeCell ref="J8:K8"/>
    <mergeCell ref="L8:M8"/>
    <mergeCell ref="A32:T32"/>
    <mergeCell ref="N8:O8"/>
    <mergeCell ref="A26:T26"/>
    <mergeCell ref="A16:T16"/>
    <mergeCell ref="F8:G8"/>
    <mergeCell ref="T39:T40"/>
    <mergeCell ref="J2:K2"/>
    <mergeCell ref="J3:K3"/>
    <mergeCell ref="D8:D9"/>
    <mergeCell ref="H2:I2"/>
    <mergeCell ref="H3:I3"/>
    <mergeCell ref="E8:E9"/>
    <mergeCell ref="B4:J4"/>
    <mergeCell ref="A5:J5"/>
    <mergeCell ref="B8:B9"/>
    <mergeCell ref="A8:A9"/>
    <mergeCell ref="U8:U9"/>
    <mergeCell ref="T8:T9"/>
    <mergeCell ref="P8:Q8"/>
    <mergeCell ref="R8:S8"/>
    <mergeCell ref="A44:C44"/>
    <mergeCell ref="F44:S44"/>
    <mergeCell ref="V12:Y12"/>
    <mergeCell ref="V16:Y16"/>
    <mergeCell ref="V17:Y17"/>
    <mergeCell ref="V32:Y32"/>
    <mergeCell ref="V27:Y27"/>
    <mergeCell ref="V28:Y28"/>
    <mergeCell ref="V29:Y29"/>
    <mergeCell ref="V20:Y20"/>
    <mergeCell ref="V11:Y11"/>
    <mergeCell ref="V19:Y19"/>
    <mergeCell ref="V21:Y21"/>
    <mergeCell ref="V25:Y25"/>
    <mergeCell ref="V22:Y22"/>
    <mergeCell ref="V18:Y18"/>
    <mergeCell ref="V24:Y24"/>
    <mergeCell ref="V23:Y23"/>
    <mergeCell ref="V15:Y15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landscape" paperSize="9" scale="73" r:id="rId1"/>
  <rowBreaks count="1" manualBreakCount="1">
    <brk id="37" max="19" man="1"/>
  </rowBreaks>
  <ignoredErrors>
    <ignoredError sqref="T30" formula="1"/>
    <ignoredError sqref="D13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cp:lastPrinted>2010-05-17T05:51:45Z</cp:lastPrinted>
  <dcterms:created xsi:type="dcterms:W3CDTF">1996-10-08T23:32:33Z</dcterms:created>
  <dcterms:modified xsi:type="dcterms:W3CDTF">2010-05-20T07:38:52Z</dcterms:modified>
  <cp:category/>
  <cp:version/>
  <cp:contentType/>
  <cp:contentStatus/>
</cp:coreProperties>
</file>