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15" firstSheet="1" activeTab="1"/>
  </bookViews>
  <sheets>
    <sheet name="чистый2 " sheetId="1" state="hidden" r:id="rId1"/>
    <sheet name="к 28 09 10 с поправками" sheetId="2" r:id="rId2"/>
    <sheet name="уточ.для Л.И." sheetId="3" state="hidden" r:id="rId3"/>
    <sheet name="прил 7 с поправками" sheetId="4" state="hidden" r:id="rId4"/>
    <sheet name="прил7 с ужкх" sheetId="5" state="hidden" r:id="rId5"/>
    <sheet name="прил 7" sheetId="6" state="hidden" r:id="rId6"/>
  </sheets>
  <definedNames>
    <definedName name="_xlnm.Print_Titles" localSheetId="1">'к 28 09 10 с поправками'!$14:$14</definedName>
    <definedName name="_xlnm.Print_Titles" localSheetId="3">'прил 7 с поправками'!$14:$14</definedName>
  </definedNames>
  <calcPr fullCalcOnLoad="1"/>
</workbook>
</file>

<file path=xl/sharedStrings.xml><?xml version="1.0" encoding="utf-8"?>
<sst xmlns="http://schemas.openxmlformats.org/spreadsheetml/2006/main" count="17117" uniqueCount="475">
  <si>
    <t>Обеспечение мероприятий по капитальному ремонту многоквартирных домов за счет средств  бюджетов</t>
  </si>
  <si>
    <t>Расходы на подготовку к отопительному сезону за счет областного бюджета</t>
  </si>
  <si>
    <t>70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</si>
  <si>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 на 2010 год</t>
  </si>
  <si>
    <t>от 25.12.2009 № 14-170</t>
  </si>
  <si>
    <t>Реализация  Закона Мурманской области 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социальной поддержки  по оплате жилья и коммунальных услуг за счет областного бюджета</t>
  </si>
  <si>
    <t>Адресная программа по поэтапному переходу на отпуск ресурсов(тепловой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 2009-2016 годы</t>
  </si>
  <si>
    <t>Долгосрочная целевая программа "Адресная программа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муниципального образования город Мурманск на 2009-2014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</si>
  <si>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областного бюджета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</si>
  <si>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 бюджетов</t>
  </si>
  <si>
    <t>Ведомственные  целевые программы</t>
  </si>
  <si>
    <t>Ведомственная целевая программа "Школьный автобус" на 2009-2011 годы</t>
  </si>
  <si>
    <t>622</t>
  </si>
  <si>
    <t>Расходы на уплату государственной пошлины за подачу заявлений и жалоб в судебные органы</t>
  </si>
  <si>
    <t>95</t>
  </si>
  <si>
    <t>Другие вопросы в области охраны окружающей среды</t>
  </si>
  <si>
    <t>Обеспечение мероприятий по переселению граждан из аварийного жилищного фонда за счет средств бюджетов</t>
  </si>
  <si>
    <t>Ведомственная целевая программа "Молодежь Мурманска" на 2010-2011 годы</t>
  </si>
  <si>
    <t xml:space="preserve">                                 классификации расходов бюджетов  на 2010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</si>
  <si>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</si>
  <si>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от  30.09.2010  № 28-266)</t>
  </si>
  <si>
    <t>Расходы на выплаты собственникам  помещений  многоквартирного дома по пр. Кольский, д.42</t>
  </si>
  <si>
    <t>Руководитель  контрольно-счетной палаты муниципального образования и его заместители</t>
  </si>
  <si>
    <t>25</t>
  </si>
  <si>
    <t>Ведомственная   целевая программа "Комплексные меры по профилактике наркомании в городе Мурманске" на 2010 год</t>
  </si>
  <si>
    <t>Ведомственная    целевая программа "Поддержка  общественных  и гражданских инициатив в городе Мурманске"  на 2010 год</t>
  </si>
  <si>
    <t>Расходы по разработке проекта "Правила землепользования и застройки муниципального образования город Мурманск"</t>
  </si>
  <si>
    <t>Расходы  на изготовление технической документации</t>
  </si>
  <si>
    <t xml:space="preserve">Частичное погашение задолженности перед ресурсоснабжающими организациями за счет областного бюджета </t>
  </si>
  <si>
    <t xml:space="preserve">Частичное погашение задолженности перед ресурсоснабжающими организациями за счет местного бюджета </t>
  </si>
  <si>
    <t xml:space="preserve">Расходы на проведение оценки муниципального имущества </t>
  </si>
  <si>
    <t>Расходы на переоценку строений, помещений и сооружений, принадлежащих гражданам на праве собственности</t>
  </si>
  <si>
    <t>Ведомственная целевая программа "Реформирование и регулирование земельных и имущественных отношений на территории муниципального образования город Мурманск" на 2010 год</t>
  </si>
  <si>
    <t>91</t>
  </si>
  <si>
    <t>Поддержка коммунального хозяйства</t>
  </si>
  <si>
    <t>701</t>
  </si>
  <si>
    <t>Расширение городского кладбища на 7-8 км автодороги Кола-Мурмаши, участок "Сангородок у Кедра"</t>
  </si>
  <si>
    <t>Долгосрочная целевая программа "Развитие жилищно-коммунального комплекса Мурманской области на 2003-2010 годы"</t>
  </si>
  <si>
    <r>
      <t xml:space="preserve">Расходы по  реконструкции, капитальному ремонту автомобильных дорог и инженерных сооружений на них за счет субсидии на осуществление городом Мурманском </t>
    </r>
    <r>
      <rPr>
        <sz val="10"/>
        <rFont val="CG Times (W1)"/>
        <family val="0"/>
      </rPr>
      <t>функций административного центра области</t>
    </r>
  </si>
  <si>
    <t>801</t>
  </si>
  <si>
    <t>Расширение городского кладбища на 7-8 км автодороги Кола-Мурмаши, участок "Сангородок у Кедра"  за счет местного бюджета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</si>
  <si>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на 2010-2012 годы</t>
  </si>
  <si>
    <t>Другие вопросы в области жилищно-коммунального хозяйства</t>
  </si>
  <si>
    <t xml:space="preserve">Выполнение функций бюджетными учреждениями </t>
  </si>
  <si>
    <t>992</t>
  </si>
  <si>
    <t>Пени, штрафы по задолженности прошлых лет во внебюджетные фонды</t>
  </si>
  <si>
    <t>Обеспечение бесплатным молоком отдельных категорий обучающихся</t>
  </si>
  <si>
    <t>24</t>
  </si>
  <si>
    <t>797</t>
  </si>
  <si>
    <t>Проведение  оздоровительных и других мероприятий для детей и молодежи</t>
  </si>
  <si>
    <t>Долгосрочная целевая программа "Повышение безопасности дорожного движения и снижение дорожно-транспортного травматизма в городе Мурманске"  на 2010-2012 годы</t>
  </si>
  <si>
    <t>Долгосрочная целевая программа "Создание современной образовательной инфраструктуры в городе Мурманске на 2010-2012 годы"</t>
  </si>
  <si>
    <t>Долгосрочная целевая программа "Поддержка лучших педагогов  города Мурманска "на 2010-2012 годы</t>
  </si>
  <si>
    <t>Долгосрочная  целевая программа "Поддержка мурманских организаций творческих союзов  и  учреждений культуры "на 2010-2012 годы</t>
  </si>
  <si>
    <t>Ведомственная целевая программа  "Поддержка юных дарований в сфере культуры и искусства" на 2010 год</t>
  </si>
  <si>
    <t>Муниципальная целевая программа  "Развитие муниципальных библиотек города Мурманска как информационных интеллект- центров на 2008-2012 годы"</t>
  </si>
  <si>
    <t>Ведомственная целевая программа "Развитие информационной инфраструктуры муниципальной системы здравоохранения города Мурманска на 2010 год"</t>
  </si>
  <si>
    <t>Ведомственная целевая программа "Дополнительные меры социальной поддержки отдельных категорий граждан" на 2010 год</t>
  </si>
  <si>
    <t>Ведомственная целевая программа "Дополнительные меры социальной поддержки инвалидов" на 2010 год</t>
  </si>
  <si>
    <t>Реализация Закона Мурманской области "О патронате" 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</si>
  <si>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Расходы на разработку проектной документации застроенных и подлежащих застройке территорий в границах муниципального образования город Мурманск</t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</si>
  <si>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</t>
  </si>
  <si>
    <t xml:space="preserve">Адресная инвестиционная программа  </t>
  </si>
  <si>
    <t xml:space="preserve">Расходы на содержание главы местной администрации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</si>
  <si>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</si>
  <si>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38</t>
  </si>
  <si>
    <t>99</t>
  </si>
  <si>
    <t>Расходы за перевозку в морг умерших, не имеющих родственников</t>
  </si>
  <si>
    <t>317</t>
  </si>
  <si>
    <t>340</t>
  </si>
  <si>
    <t>Расходы по разработке генерального плана муниципального образования город Мурманск</t>
  </si>
  <si>
    <t>Расходы на изготовление технической документации</t>
  </si>
  <si>
    <t>Расходы на проведение оценки муниципального имущества</t>
  </si>
  <si>
    <t>350</t>
  </si>
  <si>
    <t>Капитальный ремонт государственного жилищного фонда субъектов Российской Федерации  и муниципального жилищного фонда за счет местного бюджета</t>
  </si>
  <si>
    <t xml:space="preserve">Возмещение убытков по жилищно-коммунальному хозяйству </t>
  </si>
  <si>
    <t>Возмещение расходов, связанных с решениями судебных органов</t>
  </si>
  <si>
    <t>522</t>
  </si>
  <si>
    <t>Целевая программа "Переселение граждан города Мурманска из ветхого и аварийного жилищного фонда на 2005-2010 годы"</t>
  </si>
  <si>
    <t>Целевая программа "Программа развития лифтового хозяйства города Мурманска"</t>
  </si>
  <si>
    <t>30</t>
  </si>
  <si>
    <t>Адресная инвестиционная программа</t>
  </si>
  <si>
    <t>Непрограммная часть</t>
  </si>
  <si>
    <t>600</t>
  </si>
  <si>
    <t>35</t>
  </si>
  <si>
    <t>440</t>
  </si>
  <si>
    <t>441</t>
  </si>
  <si>
    <t>442</t>
  </si>
  <si>
    <t>450</t>
  </si>
  <si>
    <t>85</t>
  </si>
  <si>
    <t>452</t>
  </si>
  <si>
    <t>457</t>
  </si>
  <si>
    <t>470</t>
  </si>
  <si>
    <t>476</t>
  </si>
  <si>
    <t>471</t>
  </si>
  <si>
    <t>520</t>
  </si>
  <si>
    <t>18</t>
  </si>
  <si>
    <t>469</t>
  </si>
  <si>
    <t>20</t>
  </si>
  <si>
    <t>21</t>
  </si>
  <si>
    <t>491</t>
  </si>
  <si>
    <t>505</t>
  </si>
  <si>
    <t>36</t>
  </si>
  <si>
    <t>Расходы на содержание аппарата органов местного самоуправления</t>
  </si>
  <si>
    <t>Выполнение функций бюджетными учреждениями</t>
  </si>
  <si>
    <t>Бюджетные инвестиции</t>
  </si>
  <si>
    <t>Социальные выплаты</t>
  </si>
  <si>
    <t>Субсидии юридическим лицам</t>
  </si>
  <si>
    <t>Прочие расходы</t>
  </si>
  <si>
    <t>001</t>
  </si>
  <si>
    <t>002</t>
  </si>
  <si>
    <t>003</t>
  </si>
  <si>
    <t>005</t>
  </si>
  <si>
    <t>006</t>
  </si>
  <si>
    <t>013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</si>
  <si>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</si>
  <si>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Муниципальная целевая программа "Обеспечение жильем молодых семей города Мурманска" на 2006-2010 годы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</si>
  <si>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</si>
  <si>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</si>
  <si>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</si>
  <si>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</si>
  <si>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</si>
  <si>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Охрана окружающей среды</t>
  </si>
  <si>
    <t>Родильные дома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</si>
  <si>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</si>
  <si>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</si>
  <si>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</si>
  <si>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421</t>
  </si>
  <si>
    <t>422</t>
  </si>
  <si>
    <t>423</t>
  </si>
  <si>
    <t>424</t>
  </si>
  <si>
    <t>433</t>
  </si>
  <si>
    <t>429</t>
  </si>
  <si>
    <t>432</t>
  </si>
  <si>
    <t>435</t>
  </si>
  <si>
    <t>Выплата приемной семье на содержание подопечных детей</t>
  </si>
  <si>
    <t>Социальная выплата</t>
  </si>
  <si>
    <t>Выплаты на обеспечение выпускников муниципальных образовательных учреждений из числа детей-сирот и детей, оставшихся без попечения родителей</t>
  </si>
  <si>
    <t>Реализация Закона Мурманской области "О социальной поддержке детей, детей-сирот, безнадзорных детей, детей, оставшихся без попечения родителей, детей-инвалидов, детей, находящихся в трудной жизненной ситуации"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</si>
  <si>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с учетом дополнительных расходов (банковские, почтовые услуги)</t>
  </si>
  <si>
    <t>Долгосрочная целевая программа "Профилактика правонарушений в городе Мурманске" на 2010-2012 годы в части ремонта участковых пунктов милиции</t>
  </si>
  <si>
    <t>Долгосрочная целевая программа "Профилактика правонарушений в городе Мурманске" на 2010-2012 годы</t>
  </si>
  <si>
    <t>Долгосрочная целевая программа "Профилактика правонарушений в городе Мурманске" на 2010-2012 годы в части прочих мероприятий</t>
  </si>
  <si>
    <t>Муниципальная целевая программа "Развитие и поддержка малого и среднего предпринимательства в городе Мурманске" на 2009-2011годы</t>
  </si>
  <si>
    <t>Ведомственная целевая программа  "Развитие физической культуры и спорта в городе Мурманске на 2010 год"</t>
  </si>
  <si>
    <t>Переоснащение  МУЗ "Мурманская детская городская больница"  муниципального образования  г. Мурманск</t>
  </si>
  <si>
    <t>Дополнительные расходы, связанные с выплатой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(банковские, почтовые услуги)</t>
  </si>
  <si>
    <t>Оздоровление детей за счет местного бюджета</t>
  </si>
  <si>
    <t>50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</si>
  <si>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</si>
  <si>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Процентные платежи по муниципальному долгу</t>
  </si>
  <si>
    <t>Резервные фонды местных администраций</t>
  </si>
  <si>
    <t xml:space="preserve">Государственная регистрация актов гражданского состояния </t>
  </si>
  <si>
    <t>420</t>
  </si>
  <si>
    <t>Обеспечение деятельности подведомственных учреждений за счет местного бюджета</t>
  </si>
  <si>
    <t>Процентные платежи по долговым обязательствам</t>
  </si>
  <si>
    <t>Резервные фонды</t>
  </si>
  <si>
    <t>514</t>
  </si>
  <si>
    <t>Руководство и управление в сфере установленных функций</t>
  </si>
  <si>
    <t>Центральный аппарат</t>
  </si>
  <si>
    <t>Обеспечение деятельности подведомственных учреждений</t>
  </si>
  <si>
    <t>Социальная помощь</t>
  </si>
  <si>
    <t>Реализация государственных функций, связанных с общегосударственным управлением</t>
  </si>
  <si>
    <t>Глава муниципального образования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</si>
  <si>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</si>
  <si>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</si>
  <si>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</si>
  <si>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</si>
  <si>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Образование</t>
  </si>
  <si>
    <t>Школы-детские сады, школы начальные, неполные средние и средние</t>
  </si>
  <si>
    <t>Специальные (коррекционные) учреждения</t>
  </si>
  <si>
    <t xml:space="preserve">Проведение оздоровительных и других мероприятий для детей и молодежи </t>
  </si>
  <si>
    <t>447</t>
  </si>
  <si>
    <t xml:space="preserve">Учреждения, обеспечивающие предоставление услуг в сфере образования </t>
  </si>
  <si>
    <t xml:space="preserve">Культура </t>
  </si>
  <si>
    <t>Мероприятия в сфере культуры, кинематографии и средств массовой информации</t>
  </si>
  <si>
    <t>Периодические издания,  учрежденные органами  законодательной и исполнительной власти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</si>
  <si>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</si>
  <si>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</si>
  <si>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023</t>
  </si>
  <si>
    <t>Физическая культура и спорт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</si>
  <si>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</si>
  <si>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</si>
  <si>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обеспечение населения</t>
  </si>
  <si>
    <t>Охрана семьи и детства</t>
  </si>
  <si>
    <t>219</t>
  </si>
  <si>
    <t>Социальная политика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</si>
  <si>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</si>
  <si>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</si>
  <si>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795</t>
  </si>
  <si>
    <t>Оплата труда приемного родителя</t>
  </si>
  <si>
    <t>Выплаты семьям опекунов на содержание подопечных детей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</si>
  <si>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</si>
  <si>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</si>
  <si>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</si>
  <si>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</si>
  <si>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</si>
  <si>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</si>
  <si>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</si>
  <si>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</si>
  <si>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</si>
  <si>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</si>
  <si>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Детские дошкольные учреждения</t>
  </si>
  <si>
    <t>Школы-интернаты</t>
  </si>
  <si>
    <t>Учреждения по внешкольной работе с детьми</t>
  </si>
  <si>
    <t>Детские дома</t>
  </si>
  <si>
    <t>Учебные заведения и курсы по переподготовке кадров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</si>
  <si>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</si>
  <si>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</si>
  <si>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Реконструкция хоккейного поля спортивной площадки ДЮСШ № 6  города Мурманска</t>
  </si>
  <si>
    <t>994</t>
  </si>
  <si>
    <t>Реконструкция хоккейного поля спортивной площадки ДЮСШ № 6  города Мурманска за счет местного бюджета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</si>
  <si>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</si>
  <si>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</si>
  <si>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</si>
  <si>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</si>
  <si>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Реализация государственных функций в области социальной политики</t>
  </si>
  <si>
    <t>301</t>
  </si>
  <si>
    <t>303</t>
  </si>
  <si>
    <t>Функционирование высшего должностного лица субъекта Российской Федерации и муниципального образования</t>
  </si>
  <si>
    <t>Государственная поддержка в сфере культуры, кинематографии и средств массовой информации</t>
  </si>
  <si>
    <t xml:space="preserve">Транспорт                                                            </t>
  </si>
  <si>
    <t>Автомобильный транспорт</t>
  </si>
  <si>
    <t>Отдельные мероприятия в области автомобильного транспорта</t>
  </si>
  <si>
    <t xml:space="preserve">Другие виды транспорта </t>
  </si>
  <si>
    <t>Жилищно-коммунальное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</si>
  <si>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</si>
  <si>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</si>
  <si>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</si>
  <si>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Региональные целевые программы</t>
  </si>
  <si>
    <t>Целевые программы муниципальных образований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</si>
  <si>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</si>
  <si>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</si>
  <si>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</si>
  <si>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</si>
  <si>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</si>
  <si>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</si>
  <si>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05</t>
  </si>
  <si>
    <t>500</t>
  </si>
  <si>
    <t>06</t>
  </si>
  <si>
    <t>07</t>
  </si>
  <si>
    <t>08</t>
  </si>
  <si>
    <t>10</t>
  </si>
  <si>
    <t>11</t>
  </si>
  <si>
    <t>12</t>
  </si>
  <si>
    <t>13</t>
  </si>
  <si>
    <t>14</t>
  </si>
  <si>
    <t>09</t>
  </si>
  <si>
    <t>Национальная  экономика</t>
  </si>
  <si>
    <t>Содержание ребенка в семье опекуна и приемной семье, а также оплата труда приемного родителя</t>
  </si>
  <si>
    <t>Выполнение других обязательств государства</t>
  </si>
  <si>
    <t>Наименование</t>
  </si>
  <si>
    <t>Целевая статья</t>
  </si>
  <si>
    <t>Сумма</t>
  </si>
  <si>
    <t>Раз-дел</t>
  </si>
  <si>
    <t>Под-раз-дел</t>
  </si>
  <si>
    <t xml:space="preserve">   к решению Совета депутатов</t>
  </si>
  <si>
    <t xml:space="preserve">   города  Мурманска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</si>
  <si>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</si>
  <si>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в области здравоохранения</t>
  </si>
  <si>
    <t>065</t>
  </si>
  <si>
    <t>067</t>
  </si>
  <si>
    <t>068</t>
  </si>
  <si>
    <t>070</t>
  </si>
  <si>
    <t>Фонд непредвиденных расходов главы администрации города Мурманска</t>
  </si>
  <si>
    <t xml:space="preserve">Непрограммная часть   </t>
  </si>
  <si>
    <t>Содержание ребенка в семье опекуна и приемной семье, а также вознаграждение, причитающееся приемному родителю за счет средств бюджетов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</si>
  <si>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за счет средств  бюджетов</t>
  </si>
  <si>
    <t>Содержание ребенка в семье опекуна и приемной семье, а также вознаграждение, причитающееся приемному родителю, в части оплаты труда приемного родителя  за счет средств бюджетов</t>
  </si>
  <si>
    <t>Содержание ребенка в семье опекуна и приемной семье, а также вознаграждение, причитающееся приемному родителю, в части выплаты семьям опекунов на содержание подопечных детей  за счет средств   бюджетов</t>
  </si>
  <si>
    <t>Фонд по предупреждению и ликвидации чрезвычайных ситуаций и последствий стихийных бедствий администрации города Мурманска</t>
  </si>
  <si>
    <t>Выплата  вознаграждения за выполнение функций классного руководителя педагогическим работникам</t>
  </si>
  <si>
    <t>Выплата вознаграждения за выполнение функций классного руководителя педагогическим работникам за счет федерального бюджета</t>
  </si>
  <si>
    <t>Выплата вознаграждения за выполнение функций классного руководителя педагогическим работникам за счет областного бюджета</t>
  </si>
  <si>
    <t>Профессиональная подготовка,переподготовка и повышение квалификации</t>
  </si>
  <si>
    <t>Реализация Закона Мурманской области "О региональных нормативах финансирования системы образования в Мурманской области"</t>
  </si>
  <si>
    <t>Расходы на единовременную компенсационную денежную выплату муниципальным служащим при выходе на трудовую пенсию</t>
  </si>
  <si>
    <t>Повышение фонда оплаты труда работникам  бюджетных учреждений за счет областного бюджета</t>
  </si>
  <si>
    <t>Повышение фонда оплаты труда работникам  бюджетных учреждений за счет местного  бюджета</t>
  </si>
  <si>
    <t>Реализация Закона Мурманской области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</t>
  </si>
  <si>
    <t>Муниципальная целевая программа "Молодежь Мурманска" на 2008-2009 годы</t>
  </si>
  <si>
    <t>Реализация Закона Мурманской области "О наделении органов местного самоуправления отдельными государственными полномочиями по опеке и попечительству в отношении несовершеннолетних"</t>
  </si>
  <si>
    <t>Выплаты по решениям судов и оплата государственной пошлины</t>
  </si>
  <si>
    <t>15</t>
  </si>
  <si>
    <t>Возмещение расходов, связанных с реализацией льготного проезда пенсионеров, обучающихся, студентов очной формы обучения на пассажирских судах сообщения морвокзал Мурманск-Абрам-Мыс</t>
  </si>
  <si>
    <t>90</t>
  </si>
  <si>
    <t>Отдельные мероприятия в области морского и речного транспорта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</si>
  <si>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</si>
  <si>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</si>
  <si>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</si>
  <si>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Водный транспорт</t>
  </si>
  <si>
    <t>ВСЕГО РАСХОДОВ</t>
  </si>
  <si>
    <t>Расходы на оплату членских взносов в Союз городов Заполярья и Крайнего Севера, в Конгресс муниципальных образований Российской Федерации и прочие членские взносы</t>
  </si>
  <si>
    <t>Культура, кинематография, средства массовой информации</t>
  </si>
  <si>
    <t>Муниципальная целевая программа "Развитие муниципальных библиотек города Мурманска как информационных интеллект-центров на 2008-2012 годы"</t>
  </si>
  <si>
    <t>тыс.руб.</t>
  </si>
  <si>
    <t>092</t>
  </si>
  <si>
    <t>Субсидии на проведение отдельных мероприятий по другим видам транспорта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</si>
  <si>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</si>
  <si>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</si>
  <si>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Вид расхо-дов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</si>
  <si>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</si>
  <si>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и муниципального долга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</si>
  <si>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</si>
  <si>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</si>
  <si>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</si>
  <si>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</si>
  <si>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Благоустройство</t>
  </si>
  <si>
    <t>Сбор, удаление отходов и очистка сточных вод</t>
  </si>
  <si>
    <t>019</t>
  </si>
  <si>
    <t>Субсидии некоммерческим организациям</t>
  </si>
  <si>
    <t xml:space="preserve"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</t>
  </si>
  <si>
    <t>22</t>
  </si>
  <si>
    <t>431</t>
  </si>
  <si>
    <t>17</t>
  </si>
  <si>
    <t>Расходы по капитальному ремонту объектов уличного освещения</t>
  </si>
  <si>
    <t>Расходы по капитальному ремонту  автомобильных дорог и инженерных сооружений на них за счет субсидии на осуществление  городом Мурманском функций административного центра области</t>
  </si>
  <si>
    <t>Расходы по капитальному ремонту  мест захоронения</t>
  </si>
  <si>
    <t>Расходы по капитальному ремонту прочих объектов благоустройства</t>
  </si>
  <si>
    <t>16</t>
  </si>
  <si>
    <t>Мероприятия в области социальной политики</t>
  </si>
  <si>
    <t>Иные безвозмездные и безвозвратные перечисления</t>
  </si>
  <si>
    <t xml:space="preserve">  Распределение  бюджетных ассигнований из бюджета муниципального  образования</t>
  </si>
  <si>
    <t xml:space="preserve">  город Мурманск по разделам и подразделам, целевым  статьям и видам расходов </t>
  </si>
  <si>
    <t>Коммунальное хозяйство</t>
  </si>
  <si>
    <t>351</t>
  </si>
  <si>
    <t>Мероприятия в области коммунального хозяйства</t>
  </si>
  <si>
    <t xml:space="preserve">Поддержка коммунального хозяйства </t>
  </si>
  <si>
    <t>247</t>
  </si>
  <si>
    <t>Реализация других функций, связанных с обеспечением национальной безопасности и правоохранительной деятельности</t>
  </si>
  <si>
    <t>32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</si>
  <si>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</si>
  <si>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Оздоровление детей </t>
  </si>
  <si>
    <t>Оздоровление воспитанников школ-интернатов за счет областного бюджета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</si>
  <si>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</si>
  <si>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</si>
  <si>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</si>
  <si>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 за счет местного бюджета</t>
  </si>
  <si>
    <t>Расходы по  благоустройству спортивной площадки по ул.Маклакова</t>
  </si>
  <si>
    <t>19</t>
  </si>
  <si>
    <t>Муниципальная целевая программа "Развитие системы ипотечного кредитования в городе Мурманске на 2008-2010 годы"</t>
  </si>
  <si>
    <t xml:space="preserve">   (в редакции решения Совета</t>
  </si>
  <si>
    <t xml:space="preserve">    депутатов города Мурманска</t>
  </si>
  <si>
    <t xml:space="preserve">    от  __________  № ________)</t>
  </si>
  <si>
    <t>Возмещение расходов, связанных с организацией пассажирских перевозок на социально значимом маршруте морвокзал Мурманск-Абрам-Мыс</t>
  </si>
  <si>
    <t xml:space="preserve">Ежемесячное денежное вознаграждение за классное руководство за счет средств областного бюджета </t>
  </si>
  <si>
    <t>Возмещение убытков от перевозки населения автотранспортом на нерентабельных городских маршрутах</t>
  </si>
  <si>
    <t>Возмещение убытков от перевозки населения электротранспортом на нерентабельных городских маршрутах</t>
  </si>
  <si>
    <t>Возмещение расходов, связанных с текущим содержанием объектов уличного освещения</t>
  </si>
  <si>
    <t>Возмещение расходов, связанных с текущим содержанием  автомобильных дорог и инженерных сооружений на них</t>
  </si>
  <si>
    <t>Возмещение расходов, связанных с текущим содержанием объектов благоустройства</t>
  </si>
  <si>
    <t>Возмещение расходов, связанных с текущим содержанием мест захоронения</t>
  </si>
  <si>
    <t>Возмещение расходов, связанных с текущим содержанием  прочих объектов благоустройства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</si>
  <si>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на автомобильном транспорте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</si>
  <si>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 в части перевозок  на электрическом транспорте</t>
  </si>
  <si>
    <t>Обеспечение деятельности подведомственных учреждений за счет  местного бюджета</t>
  </si>
  <si>
    <t>Глава местной администрации (исполнительно-распорядительного органа муниципального образования)</t>
  </si>
  <si>
    <t>Расходы по реконструкции, капитальному ремонту автомобильных дорог и инженерных сооружений на них за счет местного бюджета</t>
  </si>
  <si>
    <t>Оздоровление  воспитанников детских домов за счет областного бюджета</t>
  </si>
  <si>
    <t>Подпрограмма "Здоровое поколение"</t>
  </si>
  <si>
    <t>33</t>
  </si>
  <si>
    <t>993</t>
  </si>
  <si>
    <t>Повышение фонда оплаты труда работникам бюджетных учреждений за счет местного бюджета</t>
  </si>
  <si>
    <t>Реализация Положения о звании "Почетный гражданин города-героя Мурманска" в части ежемесячной доплаты к пенсии</t>
  </si>
  <si>
    <t>Реализация Положения о звании "Почетный гражданин города-героя Мурманска" в части  ежегодной материальной помощи на санаторное лечение и оздоровительные мероприятия</t>
  </si>
  <si>
    <t>Реализация Положения о звании "Почетный гражданин города-героя Мурманска" в части возмещения расходов по фактически понесенным затратам за услуги, оказанные специализированными организациями</t>
  </si>
  <si>
    <t>83</t>
  </si>
  <si>
    <t>302</t>
  </si>
  <si>
    <t>Поисковые и аварийно-спасательные учреждения</t>
  </si>
  <si>
    <t>Муниципальная целевая программа " Профилактика правонарушений в городе Мурманске" на 2009 год в части прочих мероприятий</t>
  </si>
  <si>
    <t>Муниципальная целевая программа " Профилактика правонарушений в городе Мурманске" на 2009 год</t>
  </si>
  <si>
    <t>Дорожное хозяйство</t>
  </si>
  <si>
    <t>315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</si>
  <si>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</si>
  <si>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</si>
  <si>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Муниципальная целевая программа "Реформирование и регулирование земельных и имущественных отношений на территории муниципального образования город Мурманск" на 2009 год</t>
  </si>
  <si>
    <t>43</t>
  </si>
  <si>
    <t>Расходы на  подготовку к отопительному сезону</t>
  </si>
  <si>
    <t>Муниципальная целевая программа "Оптимизация управления отходами производства и потребления в городе Мурманске" на 2009-2013 годы</t>
  </si>
  <si>
    <t>Меры социальной поддержки Почетным гражданам города Мурманска в части оплаты жилья и коммунальных услуг</t>
  </si>
  <si>
    <t>88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</si>
  <si>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</t>
  </si>
  <si>
    <t>Расходы на подготовку к отопительному сезону  за счет местного бюджета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</si>
  <si>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</si>
  <si>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Денежные выплаты врачам, фельдшерам и медицинским сестрам отдаленных малокомплектных амбулаторий (врачебных участков), санитарам (санитаркам) отдаленных малокомплектных амбулаторий (врачебных участков), фельдшерско-акушерских пунктов, выездных бригад скорой медицинской помощи, водителям автомобилей скорой медицинской помощи</t>
  </si>
  <si>
    <t>Муниципальная целевая программа "Совершенствование муниципального здравоохранения города Мурманска на 2009-2011 годы"</t>
  </si>
  <si>
    <t>Муниципальная целевая программа "Развитие физической культуры и спорта в городе Мурманске на 2009 год"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</si>
  <si>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</si>
  <si>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целевая программа "Поддержка мурманских организаций творческих союзов  и учреждений культуры" на 2009 год</t>
  </si>
  <si>
    <t>Начальное профессиональное образование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</si>
  <si>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</si>
  <si>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федерального бюджета</t>
  </si>
  <si>
    <t>Муниципальная целевая программа "Издательская деятельность администрации города Мурманска" в 2009 году</t>
  </si>
  <si>
    <t>Расходы на отопление многоквартирного дома по пр. Кольский, д.42</t>
  </si>
  <si>
    <t>Социальные  выплаты</t>
  </si>
  <si>
    <t>Муниципальная целевая программа "Культура.Традиции.Народное творчество" на 2009 год</t>
  </si>
  <si>
    <t>Долгосрочная целевая программа "Молодежь Мурмана" на 2008-2010 годы</t>
  </si>
  <si>
    <t>Муниципальная   целевая программа "Поддержка  общественных  и гражданских инициатив в городе Мурманске  на 2009 год"</t>
  </si>
  <si>
    <t>Муниципальная  целевая программа "Комплексные меры по профилактике наркомании в городе Мурманске на 2009 год"</t>
  </si>
  <si>
    <t>Муниципальная целевая программа "О развитии малого и среднего предпринимательства в городе Мурманске" на 2009-2011 годы</t>
  </si>
  <si>
    <t>Муниципальная целевая программа "Поддержка юных дарований в сфере культуры и искусства" на 2009 год</t>
  </si>
  <si>
    <t>Муниципальная целевая программа "Дополнительные меры социальной поддержки отдельных категорий граждан на 2009 год"</t>
  </si>
  <si>
    <t>Реализация Закона Мурманской области "О комиссиях по делам несовершеннолетних и защите их прав в Мурманской области"</t>
  </si>
  <si>
    <t>Реализация Закона Мурманской области "Об административных комиссиях"</t>
  </si>
  <si>
    <t>Обеспечение проведения выборов и референдумов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</si>
  <si>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</si>
  <si>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</si>
  <si>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</si>
  <si>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</si>
  <si>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Меры социальной поддержки Почетным гражданам города Мурманска в части обеспечения единым социальным проездным билетом</t>
  </si>
  <si>
    <t xml:space="preserve">Реализация Положения о звании "Почетный гражданин города-героя Мурманска" </t>
  </si>
  <si>
    <t>контроль</t>
  </si>
  <si>
    <t>76</t>
  </si>
  <si>
    <t>Долгосрочная целевая программа "Школьный автобус" на 2009-2011 годы</t>
  </si>
  <si>
    <t>022</t>
  </si>
  <si>
    <t>Мероприятия в сфере образования</t>
  </si>
  <si>
    <t>Реализация Закона Мурманской области "О патронате" в части финансирования расходов по оплате труда патронатных воспитателей</t>
  </si>
  <si>
    <t xml:space="preserve">Реализация Закона Мурманской области "О патронате" </t>
  </si>
  <si>
    <t xml:space="preserve">   от __________ № ____</t>
  </si>
  <si>
    <t xml:space="preserve">                                 классификации расходов бюджетов  на 2009 год</t>
  </si>
  <si>
    <t>укс</t>
  </si>
  <si>
    <t>Муниципальная целевая программа " Профилактика правонарушений в городе Мурманске" на 2009 год в части ремонта помещений участковых пунктов милиции</t>
  </si>
  <si>
    <t>Расходы по капитальному ремонту объектов благоустройства</t>
  </si>
  <si>
    <t>23</t>
  </si>
  <si>
    <t>Реализация Положения "О территориальном общественном самоуправлении в городе Мурманске"</t>
  </si>
  <si>
    <t>Долгосрочные целевые программы</t>
  </si>
  <si>
    <t>Долгосрочные  целевые программы</t>
  </si>
  <si>
    <t>Долгосрочная целевая программа "SOS" на 2008-2010 годы</t>
  </si>
  <si>
    <t xml:space="preserve">Долгосрочная  целевая программа "Дети Кольского Заполярья" на 2007-2010 годы </t>
  </si>
  <si>
    <t xml:space="preserve">Расходы на содержание председателя представительного органа муниципального образования </t>
  </si>
  <si>
    <t>Расходы на содержание депутатов представительного органа муниципального образования</t>
  </si>
  <si>
    <t>Расходы на содержание руководителя  контрольно-счетной палаты муниципального образования и его заместителей</t>
  </si>
  <si>
    <t>Меры социальной поддержки жителям и защитникам блокадного Ленинграда по оплате жилья и коммунальных услуг</t>
  </si>
  <si>
    <t xml:space="preserve"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жилья и коммунальных услуг </t>
  </si>
  <si>
    <t xml:space="preserve">  Приложение  № 7</t>
  </si>
  <si>
    <t>Обеспечение бесплатным  молоком отдельных категорий обучающихся</t>
  </si>
  <si>
    <t>34</t>
  </si>
  <si>
    <t>Повышение фонда оплаты труда работникам  бюджетных учреждений</t>
  </si>
  <si>
    <t>991</t>
  </si>
  <si>
    <t xml:space="preserve">Субсидия на приобретение медицинского оборудования в отделение анастезиологии и реанимации МУЗ "мурманская детская городская больница" </t>
  </si>
  <si>
    <t>51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</si>
  <si>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</si>
  <si>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</si>
  <si>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</si>
  <si>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</si>
  <si>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 областного бюджета</t>
  </si>
  <si>
    <t>Обеспечение мероприятий по капитальному ремонту многоквартирных домов за счет областного бюджета</t>
  </si>
  <si>
    <t>164072,6</t>
  </si>
  <si>
    <t>Возмещение затрат, связанных с созданием товариществ собственников жилья</t>
  </si>
  <si>
    <t>Расходы на единовременную компенсационную денежную выплату муниципальных служащих при выходе на трудовую пенсию</t>
  </si>
  <si>
    <t>Возмещение убытков, связанных с эксплуатационной деятельностью автомобильного транспорта общего пользования на маршрутах регулярных перевозок</t>
  </si>
  <si>
    <t>Возмещение убытков, связанных с эксплуатационной деятельностью электрического транспорта общего пользования на маршрутах регулярных перевозок</t>
  </si>
  <si>
    <t>98</t>
  </si>
  <si>
    <t>Региональная целевая программа "Дети Кольского Заполярья" на 2007-2010 годы</t>
  </si>
  <si>
    <t>к решению Совета депутатов</t>
  </si>
  <si>
    <t>города Мурманска</t>
  </si>
  <si>
    <t>от 19.12.2008 № 58-725</t>
  </si>
  <si>
    <t>Приложение № 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</si>
  <si>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</si>
  <si>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- 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</si>
  <si>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бюджетов</t>
  </si>
  <si>
    <t>Софинансирование расходов на приобретение медицинского оборудования в отделение анестезии и реанимации МУЗ "Мурманская  детская городская больница"</t>
  </si>
  <si>
    <t xml:space="preserve">Субсидия на приобретение медицинского оборудования в отделение анастезиологии и реанимации МУЗ "Мурманская детская городская больница" </t>
  </si>
  <si>
    <t>Расходы на возмещение затрат, связанных с созданием товариществ собственников жилья</t>
  </si>
  <si>
    <t>Мероприятия в сфере культуры, кинематографии, средств массовой информации</t>
  </si>
  <si>
    <t xml:space="preserve">Расходы на содержание главы муниципального образования </t>
  </si>
  <si>
    <t>Государственная поддержка в сфере культуры, кинематографии, средств массовой информации</t>
  </si>
  <si>
    <t>Ведомственная целевая программа  "Культура. Традиции. Народное творчество" на 2010 год</t>
  </si>
  <si>
    <t>732</t>
  </si>
  <si>
    <t>Расходы на создание и внедрение автоматизированной  информационной системы обеспечения градостроительной деятельности</t>
  </si>
  <si>
    <t>Расходы за перевозку в морг безродных, невостребованных и неопознанных умерших</t>
  </si>
  <si>
    <t>Долгосрочная целевая программа "Улучшение демографической ситуации в Мурманской области" на 2007-2010 годы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</si>
  <si>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</si>
  <si>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средств, поступивших от государственной корпорации-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</si>
  <si>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корпорации- 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</si>
</sst>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6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CG Times (W1)"/>
      <family val="0"/>
    </font>
    <font>
      <b/>
      <sz val="10"/>
      <color indexed="10"/>
      <name val="Times New Roman"/>
      <family val="1"/>
    </font>
    <font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0" fontId="5" fillId="0" borderId="1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4" fontId="1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3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7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wrapText="1"/>
    </xf>
    <xf numFmtId="2" fontId="7" fillId="0" borderId="15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justify" wrapText="1"/>
    </xf>
    <xf numFmtId="2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2" fontId="2" fillId="0" borderId="1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2" fontId="2" fillId="0" borderId="1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4" fontId="5" fillId="24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2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11" xfId="0" applyNumberFormat="1" applyFont="1" applyFill="1" applyBorder="1" applyAlignment="1">
      <alignment horizontal="right"/>
    </xf>
    <xf numFmtId="164" fontId="2" fillId="24" borderId="11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24" borderId="11" xfId="0" applyFont="1" applyFill="1" applyBorder="1" applyAlignment="1">
      <alignment wrapText="1"/>
    </xf>
    <xf numFmtId="49" fontId="2" fillId="24" borderId="15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64" fontId="9" fillId="24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justify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64" fontId="2" fillId="2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21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2" fontId="2" fillId="0" borderId="15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wrapText="1"/>
    </xf>
    <xf numFmtId="49" fontId="5" fillId="0" borderId="18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6"/>
  <sheetViews>
    <sheetView zoomScalePageLayoutView="0" workbookViewId="0" topLeftCell="A475">
      <selection activeCell="H493" sqref="H493"/>
    </sheetView>
  </sheetViews>
  <sheetFormatPr defaultColWidth="9.125" defaultRowHeight="12.75"/>
  <cols>
    <col min="1" max="1" width="51.25390625" style="1" customWidth="1"/>
    <col min="2" max="2" width="4.75390625" style="31" customWidth="1"/>
    <col min="3" max="3" width="4.875" style="31" customWidth="1"/>
    <col min="4" max="4" width="4.375" style="31" customWidth="1"/>
    <col min="5" max="5" width="2.875" style="31" customWidth="1"/>
    <col min="6" max="6" width="3.125" style="31" customWidth="1"/>
    <col min="7" max="7" width="7.125" style="1" customWidth="1"/>
    <col min="8" max="8" width="11.75390625" style="136" customWidth="1"/>
    <col min="9" max="9" width="11.75390625" style="2" customWidth="1"/>
    <col min="10" max="10" width="11.75390625" style="118" customWidth="1"/>
    <col min="11" max="11" width="8.75390625" style="49" customWidth="1"/>
    <col min="12" max="12" width="10.75390625" style="1" customWidth="1"/>
    <col min="13" max="16384" width="9.125" style="1" customWidth="1"/>
  </cols>
  <sheetData>
    <row r="1" spans="1:11" s="6" customFormat="1" ht="12.75">
      <c r="A1" s="45"/>
      <c r="B1" s="5"/>
      <c r="C1" s="5"/>
      <c r="E1" s="5"/>
      <c r="F1" s="5"/>
      <c r="G1" s="5" t="s">
        <v>457</v>
      </c>
      <c r="H1" s="134"/>
      <c r="I1" s="76"/>
      <c r="J1" s="44"/>
      <c r="K1" s="7"/>
    </row>
    <row r="2" spans="1:11" s="6" customFormat="1" ht="12.75">
      <c r="A2" s="3"/>
      <c r="B2" s="5"/>
      <c r="C2" s="5"/>
      <c r="E2" s="5"/>
      <c r="F2" s="5"/>
      <c r="G2" s="5" t="s">
        <v>454</v>
      </c>
      <c r="H2" s="134"/>
      <c r="I2" s="77"/>
      <c r="J2" s="111"/>
      <c r="K2" s="7"/>
    </row>
    <row r="3" spans="1:11" s="6" customFormat="1" ht="12.75">
      <c r="A3" s="7"/>
      <c r="B3" s="5"/>
      <c r="C3" s="5"/>
      <c r="E3" s="5"/>
      <c r="F3" s="5"/>
      <c r="G3" s="5" t="s">
        <v>455</v>
      </c>
      <c r="H3" s="134"/>
      <c r="I3" s="77"/>
      <c r="J3" s="111"/>
      <c r="K3" s="7"/>
    </row>
    <row r="4" spans="1:11" s="6" customFormat="1" ht="14.25" customHeight="1">
      <c r="A4" s="3"/>
      <c r="B4" s="5"/>
      <c r="C4" s="5"/>
      <c r="E4" s="5"/>
      <c r="F4" s="5"/>
      <c r="G4" s="5" t="s">
        <v>456</v>
      </c>
      <c r="H4" s="134"/>
      <c r="I4" s="76"/>
      <c r="J4" s="44"/>
      <c r="K4" s="7"/>
    </row>
    <row r="5" spans="1:11" s="6" customFormat="1" ht="14.25" customHeight="1">
      <c r="A5" s="3"/>
      <c r="B5" s="4"/>
      <c r="C5" s="5"/>
      <c r="D5" s="4" t="s">
        <v>341</v>
      </c>
      <c r="E5" s="4"/>
      <c r="F5" s="4"/>
      <c r="G5" s="4"/>
      <c r="H5" s="134"/>
      <c r="I5" s="76"/>
      <c r="J5" s="44"/>
      <c r="K5" s="7"/>
    </row>
    <row r="6" spans="1:11" s="6" customFormat="1" ht="14.25" customHeight="1">
      <c r="A6" s="3"/>
      <c r="B6" s="4"/>
      <c r="C6" s="5"/>
      <c r="D6" s="4" t="s">
        <v>342</v>
      </c>
      <c r="E6" s="4"/>
      <c r="F6" s="4"/>
      <c r="G6" s="4"/>
      <c r="H6" s="134"/>
      <c r="I6" s="76"/>
      <c r="J6" s="44"/>
      <c r="K6" s="7"/>
    </row>
    <row r="7" spans="1:11" s="6" customFormat="1" ht="18.75">
      <c r="A7" s="43"/>
      <c r="B7" s="5"/>
      <c r="C7" s="5"/>
      <c r="D7" s="44" t="s">
        <v>343</v>
      </c>
      <c r="E7" s="44"/>
      <c r="F7" s="44"/>
      <c r="G7" s="44"/>
      <c r="H7" s="135"/>
      <c r="I7" s="78"/>
      <c r="J7" s="44"/>
      <c r="K7" s="7"/>
    </row>
    <row r="9" spans="1:11" s="6" customFormat="1" ht="22.5" customHeight="1">
      <c r="A9" s="38" t="s">
        <v>322</v>
      </c>
      <c r="B9" s="5"/>
      <c r="C9" s="5"/>
      <c r="D9" s="5"/>
      <c r="E9" s="5"/>
      <c r="F9" s="5"/>
      <c r="G9" s="5"/>
      <c r="H9" s="134"/>
      <c r="I9" s="125"/>
      <c r="J9" s="126"/>
      <c r="K9" s="7"/>
    </row>
    <row r="10" spans="1:11" s="6" customFormat="1" ht="12" customHeight="1">
      <c r="A10" s="38" t="s">
        <v>323</v>
      </c>
      <c r="B10" s="5"/>
      <c r="C10" s="5"/>
      <c r="D10" s="5"/>
      <c r="E10" s="5"/>
      <c r="F10" s="5"/>
      <c r="G10" s="5"/>
      <c r="H10" s="134"/>
      <c r="I10" s="125"/>
      <c r="J10" s="126"/>
      <c r="K10" s="7"/>
    </row>
    <row r="11" spans="1:11" s="6" customFormat="1" ht="12.75" customHeight="1">
      <c r="A11" s="38" t="s">
        <v>419</v>
      </c>
      <c r="B11" s="5"/>
      <c r="C11" s="5"/>
      <c r="D11" s="5"/>
      <c r="E11" s="5"/>
      <c r="F11" s="5"/>
      <c r="G11" s="5"/>
      <c r="H11" s="134"/>
      <c r="I11" s="125"/>
      <c r="J11" s="126"/>
      <c r="K11" s="7"/>
    </row>
    <row r="12" spans="1:11" s="6" customFormat="1" ht="13.5" customHeight="1">
      <c r="A12" s="8"/>
      <c r="B12" s="5"/>
      <c r="C12" s="5"/>
      <c r="D12" s="5"/>
      <c r="E12" s="5"/>
      <c r="F12" s="5"/>
      <c r="G12" s="5"/>
      <c r="H12" s="141"/>
      <c r="I12" s="79"/>
      <c r="J12" s="112"/>
      <c r="K12" s="7"/>
    </row>
    <row r="13" spans="1:11" s="6" customFormat="1" ht="13.5" customHeight="1">
      <c r="A13" s="8"/>
      <c r="B13" s="5"/>
      <c r="C13" s="5"/>
      <c r="D13" s="5"/>
      <c r="E13" s="5"/>
      <c r="F13" s="5"/>
      <c r="G13" s="5"/>
      <c r="H13" s="134" t="s">
        <v>295</v>
      </c>
      <c r="I13" s="80"/>
      <c r="J13" s="113"/>
      <c r="K13" s="7"/>
    </row>
    <row r="14" spans="1:11" s="2" customFormat="1" ht="52.5" customHeight="1">
      <c r="A14" s="56" t="s">
        <v>251</v>
      </c>
      <c r="B14" s="39" t="s">
        <v>254</v>
      </c>
      <c r="C14" s="39" t="s">
        <v>255</v>
      </c>
      <c r="D14" s="210" t="s">
        <v>252</v>
      </c>
      <c r="E14" s="211"/>
      <c r="F14" s="212"/>
      <c r="G14" s="39" t="s">
        <v>300</v>
      </c>
      <c r="H14" s="39" t="s">
        <v>253</v>
      </c>
      <c r="I14" s="81"/>
      <c r="J14" s="114"/>
      <c r="K14" s="49"/>
    </row>
    <row r="15" spans="1:13" s="17" customFormat="1" ht="12.75">
      <c r="A15" s="57" t="s">
        <v>124</v>
      </c>
      <c r="B15" s="27" t="s">
        <v>232</v>
      </c>
      <c r="C15" s="27"/>
      <c r="D15" s="26"/>
      <c r="E15" s="26"/>
      <c r="F15" s="26"/>
      <c r="G15" s="18"/>
      <c r="H15" s="142">
        <f>H16+H20+H29+H42+H46+H53+H36</f>
        <v>1003607.895</v>
      </c>
      <c r="I15" s="82"/>
      <c r="J15" s="115"/>
      <c r="K15" s="107"/>
      <c r="L15" s="106"/>
      <c r="M15" s="106"/>
    </row>
    <row r="16" spans="1:10" ht="27.75" customHeight="1">
      <c r="A16" s="58" t="s">
        <v>219</v>
      </c>
      <c r="B16" s="29" t="s">
        <v>232</v>
      </c>
      <c r="C16" s="29" t="s">
        <v>234</v>
      </c>
      <c r="D16" s="26"/>
      <c r="E16" s="26"/>
      <c r="F16" s="26"/>
      <c r="G16" s="20"/>
      <c r="H16" s="143">
        <f>H17</f>
        <v>2340</v>
      </c>
      <c r="I16" s="82"/>
      <c r="J16" s="115"/>
    </row>
    <row r="17" spans="1:10" ht="45" customHeight="1">
      <c r="A17" s="55" t="s">
        <v>125</v>
      </c>
      <c r="B17" s="28" t="s">
        <v>232</v>
      </c>
      <c r="C17" s="28" t="s">
        <v>234</v>
      </c>
      <c r="D17" s="10" t="s">
        <v>110</v>
      </c>
      <c r="E17" s="10" t="s">
        <v>233</v>
      </c>
      <c r="F17" s="10" t="s">
        <v>233</v>
      </c>
      <c r="G17" s="19"/>
      <c r="H17" s="144">
        <f>H18</f>
        <v>2340</v>
      </c>
      <c r="I17" s="83"/>
      <c r="J17" s="116"/>
    </row>
    <row r="18" spans="1:10" ht="15" customHeight="1">
      <c r="A18" s="55" t="s">
        <v>163</v>
      </c>
      <c r="B18" s="28" t="s">
        <v>232</v>
      </c>
      <c r="C18" s="28" t="s">
        <v>234</v>
      </c>
      <c r="D18" s="10" t="s">
        <v>110</v>
      </c>
      <c r="E18" s="10" t="s">
        <v>235</v>
      </c>
      <c r="F18" s="10" t="s">
        <v>233</v>
      </c>
      <c r="G18" s="19"/>
      <c r="H18" s="144">
        <f>H19</f>
        <v>2340</v>
      </c>
      <c r="I18" s="83"/>
      <c r="J18" s="116"/>
    </row>
    <row r="19" spans="1:10" ht="18" customHeight="1">
      <c r="A19" s="55" t="s">
        <v>164</v>
      </c>
      <c r="B19" s="28" t="s">
        <v>232</v>
      </c>
      <c r="C19" s="28" t="s">
        <v>234</v>
      </c>
      <c r="D19" s="10" t="s">
        <v>110</v>
      </c>
      <c r="E19" s="10" t="s">
        <v>235</v>
      </c>
      <c r="F19" s="10" t="s">
        <v>233</v>
      </c>
      <c r="G19" s="19" t="s">
        <v>238</v>
      </c>
      <c r="H19" s="144">
        <v>2340</v>
      </c>
      <c r="I19" s="83"/>
      <c r="J19" s="116"/>
    </row>
    <row r="20" spans="1:11" s="17" customFormat="1" ht="41.25" customHeight="1">
      <c r="A20" s="59" t="s">
        <v>301</v>
      </c>
      <c r="B20" s="29" t="s">
        <v>232</v>
      </c>
      <c r="C20" s="29" t="s">
        <v>235</v>
      </c>
      <c r="D20" s="26"/>
      <c r="E20" s="26"/>
      <c r="F20" s="26"/>
      <c r="G20" s="20"/>
      <c r="H20" s="143">
        <f>H21</f>
        <v>23700</v>
      </c>
      <c r="I20" s="82"/>
      <c r="J20" s="115"/>
      <c r="K20" s="50"/>
    </row>
    <row r="21" spans="1:10" ht="41.25" customHeight="1">
      <c r="A21" s="55" t="s">
        <v>125</v>
      </c>
      <c r="B21" s="28" t="s">
        <v>232</v>
      </c>
      <c r="C21" s="28" t="s">
        <v>235</v>
      </c>
      <c r="D21" s="10" t="s">
        <v>110</v>
      </c>
      <c r="E21" s="10" t="s">
        <v>233</v>
      </c>
      <c r="F21" s="10" t="s">
        <v>233</v>
      </c>
      <c r="G21" s="19"/>
      <c r="H21" s="144">
        <f>H22+H25+H27</f>
        <v>23700</v>
      </c>
      <c r="I21" s="83"/>
      <c r="J21" s="116"/>
    </row>
    <row r="22" spans="1:10" ht="12.75">
      <c r="A22" s="55" t="s">
        <v>159</v>
      </c>
      <c r="B22" s="28" t="s">
        <v>232</v>
      </c>
      <c r="C22" s="28" t="s">
        <v>235</v>
      </c>
      <c r="D22" s="10" t="s">
        <v>110</v>
      </c>
      <c r="E22" s="10" t="s">
        <v>236</v>
      </c>
      <c r="F22" s="10" t="s">
        <v>233</v>
      </c>
      <c r="G22" s="19"/>
      <c r="H22" s="144">
        <f>H23</f>
        <v>18130</v>
      </c>
      <c r="I22" s="83"/>
      <c r="J22" s="116"/>
    </row>
    <row r="23" spans="1:10" ht="29.25" customHeight="1">
      <c r="A23" s="55" t="s">
        <v>103</v>
      </c>
      <c r="B23" s="28" t="s">
        <v>232</v>
      </c>
      <c r="C23" s="28" t="s">
        <v>235</v>
      </c>
      <c r="D23" s="10" t="s">
        <v>110</v>
      </c>
      <c r="E23" s="10" t="s">
        <v>236</v>
      </c>
      <c r="F23" s="10" t="s">
        <v>232</v>
      </c>
      <c r="G23" s="19"/>
      <c r="H23" s="144">
        <f>H24</f>
        <v>18130</v>
      </c>
      <c r="I23" s="83"/>
      <c r="J23" s="116"/>
    </row>
    <row r="24" spans="1:10" ht="12.75">
      <c r="A24" s="55" t="s">
        <v>164</v>
      </c>
      <c r="B24" s="28" t="s">
        <v>232</v>
      </c>
      <c r="C24" s="28" t="s">
        <v>235</v>
      </c>
      <c r="D24" s="10" t="s">
        <v>110</v>
      </c>
      <c r="E24" s="10" t="s">
        <v>236</v>
      </c>
      <c r="F24" s="10" t="s">
        <v>232</v>
      </c>
      <c r="G24" s="19" t="s">
        <v>238</v>
      </c>
      <c r="H24" s="144">
        <f>18930-800</f>
        <v>18130</v>
      </c>
      <c r="I24" s="83"/>
      <c r="J24" s="116"/>
    </row>
    <row r="25" spans="1:10" ht="30" customHeight="1">
      <c r="A25" s="55" t="s">
        <v>165</v>
      </c>
      <c r="B25" s="28" t="s">
        <v>232</v>
      </c>
      <c r="C25" s="28" t="s">
        <v>235</v>
      </c>
      <c r="D25" s="10" t="s">
        <v>110</v>
      </c>
      <c r="E25" s="10" t="s">
        <v>243</v>
      </c>
      <c r="F25" s="10" t="s">
        <v>233</v>
      </c>
      <c r="G25" s="19"/>
      <c r="H25" s="144">
        <f>H26</f>
        <v>2110</v>
      </c>
      <c r="I25" s="83"/>
      <c r="J25" s="116"/>
    </row>
    <row r="26" spans="1:10" ht="12.75">
      <c r="A26" s="55" t="s">
        <v>164</v>
      </c>
      <c r="B26" s="28" t="s">
        <v>232</v>
      </c>
      <c r="C26" s="28" t="s">
        <v>235</v>
      </c>
      <c r="D26" s="10" t="s">
        <v>110</v>
      </c>
      <c r="E26" s="10" t="s">
        <v>243</v>
      </c>
      <c r="F26" s="10" t="s">
        <v>233</v>
      </c>
      <c r="G26" s="19" t="s">
        <v>238</v>
      </c>
      <c r="H26" s="144">
        <v>2110</v>
      </c>
      <c r="I26" s="83"/>
      <c r="J26" s="116"/>
    </row>
    <row r="27" spans="1:10" ht="30" customHeight="1">
      <c r="A27" s="55" t="s">
        <v>166</v>
      </c>
      <c r="B27" s="28" t="s">
        <v>232</v>
      </c>
      <c r="C27" s="28" t="s">
        <v>235</v>
      </c>
      <c r="D27" s="10" t="s">
        <v>110</v>
      </c>
      <c r="E27" s="10" t="s">
        <v>244</v>
      </c>
      <c r="F27" s="10" t="s">
        <v>233</v>
      </c>
      <c r="G27" s="19"/>
      <c r="H27" s="144">
        <f>H28</f>
        <v>3460</v>
      </c>
      <c r="I27" s="83"/>
      <c r="J27" s="116"/>
    </row>
    <row r="28" spans="1:10" ht="12.75">
      <c r="A28" s="55" t="s">
        <v>164</v>
      </c>
      <c r="B28" s="28" t="s">
        <v>232</v>
      </c>
      <c r="C28" s="28" t="s">
        <v>235</v>
      </c>
      <c r="D28" s="10" t="s">
        <v>110</v>
      </c>
      <c r="E28" s="10" t="s">
        <v>244</v>
      </c>
      <c r="F28" s="10" t="s">
        <v>233</v>
      </c>
      <c r="G28" s="19" t="s">
        <v>238</v>
      </c>
      <c r="H28" s="144">
        <v>3460</v>
      </c>
      <c r="I28" s="83"/>
      <c r="J28" s="116"/>
    </row>
    <row r="29" spans="1:11" s="17" customFormat="1" ht="54" customHeight="1">
      <c r="A29" s="59" t="s">
        <v>167</v>
      </c>
      <c r="B29" s="29" t="s">
        <v>232</v>
      </c>
      <c r="C29" s="29" t="s">
        <v>236</v>
      </c>
      <c r="D29" s="26"/>
      <c r="E29" s="26"/>
      <c r="F29" s="26"/>
      <c r="G29" s="20"/>
      <c r="H29" s="143">
        <f>H30</f>
        <v>498619.9</v>
      </c>
      <c r="I29" s="82"/>
      <c r="J29" s="115"/>
      <c r="K29" s="50"/>
    </row>
    <row r="30" spans="1:10" ht="38.25">
      <c r="A30" s="55" t="s">
        <v>125</v>
      </c>
      <c r="B30" s="28" t="s">
        <v>232</v>
      </c>
      <c r="C30" s="28" t="s">
        <v>236</v>
      </c>
      <c r="D30" s="10" t="s">
        <v>110</v>
      </c>
      <c r="E30" s="10" t="s">
        <v>233</v>
      </c>
      <c r="F30" s="10" t="s">
        <v>233</v>
      </c>
      <c r="G30" s="19"/>
      <c r="H30" s="144">
        <f>H31</f>
        <v>498619.9</v>
      </c>
      <c r="I30" s="83"/>
      <c r="J30" s="116"/>
    </row>
    <row r="31" spans="1:10" ht="12.75">
      <c r="A31" s="55" t="s">
        <v>159</v>
      </c>
      <c r="B31" s="28" t="s">
        <v>232</v>
      </c>
      <c r="C31" s="28" t="s">
        <v>236</v>
      </c>
      <c r="D31" s="10" t="s">
        <v>110</v>
      </c>
      <c r="E31" s="10" t="s">
        <v>236</v>
      </c>
      <c r="F31" s="10" t="s">
        <v>233</v>
      </c>
      <c r="G31" s="19"/>
      <c r="H31" s="144">
        <f>H32+H34</f>
        <v>498619.9</v>
      </c>
      <c r="I31" s="83"/>
      <c r="J31" s="116"/>
    </row>
    <row r="32" spans="1:10" ht="27.75" customHeight="1">
      <c r="A32" s="55" t="s">
        <v>103</v>
      </c>
      <c r="B32" s="28" t="s">
        <v>232</v>
      </c>
      <c r="C32" s="28" t="s">
        <v>236</v>
      </c>
      <c r="D32" s="10" t="s">
        <v>110</v>
      </c>
      <c r="E32" s="10" t="s">
        <v>236</v>
      </c>
      <c r="F32" s="10" t="s">
        <v>232</v>
      </c>
      <c r="G32" s="19"/>
      <c r="H32" s="144">
        <f>H33</f>
        <v>496158</v>
      </c>
      <c r="I32" s="83"/>
      <c r="J32" s="116"/>
    </row>
    <row r="33" spans="1:10" ht="12.75">
      <c r="A33" s="55" t="s">
        <v>164</v>
      </c>
      <c r="B33" s="28" t="s">
        <v>232</v>
      </c>
      <c r="C33" s="28" t="s">
        <v>236</v>
      </c>
      <c r="D33" s="10" t="s">
        <v>110</v>
      </c>
      <c r="E33" s="10" t="s">
        <v>236</v>
      </c>
      <c r="F33" s="10" t="s">
        <v>232</v>
      </c>
      <c r="G33" s="19" t="s">
        <v>238</v>
      </c>
      <c r="H33" s="144">
        <f>507195-7837-1200-4000+2000</f>
        <v>496158</v>
      </c>
      <c r="I33" s="83"/>
      <c r="J33" s="116"/>
    </row>
    <row r="34" spans="1:10" ht="38.25">
      <c r="A34" s="55" t="s">
        <v>449</v>
      </c>
      <c r="B34" s="28" t="s">
        <v>232</v>
      </c>
      <c r="C34" s="28" t="s">
        <v>236</v>
      </c>
      <c r="D34" s="10" t="s">
        <v>110</v>
      </c>
      <c r="E34" s="10" t="s">
        <v>236</v>
      </c>
      <c r="F34" s="10" t="s">
        <v>234</v>
      </c>
      <c r="G34" s="19"/>
      <c r="H34" s="144">
        <f>H35</f>
        <v>2461.9</v>
      </c>
      <c r="I34" s="83"/>
      <c r="J34" s="116"/>
    </row>
    <row r="35" spans="1:10" ht="12.75">
      <c r="A35" s="55" t="s">
        <v>164</v>
      </c>
      <c r="B35" s="28" t="s">
        <v>232</v>
      </c>
      <c r="C35" s="28" t="s">
        <v>236</v>
      </c>
      <c r="D35" s="10" t="s">
        <v>110</v>
      </c>
      <c r="E35" s="10" t="s">
        <v>236</v>
      </c>
      <c r="F35" s="10" t="s">
        <v>234</v>
      </c>
      <c r="G35" s="19" t="s">
        <v>238</v>
      </c>
      <c r="H35" s="144">
        <v>2461.9</v>
      </c>
      <c r="I35" s="83"/>
      <c r="J35" s="116"/>
    </row>
    <row r="36" spans="1:11" s="17" customFormat="1" ht="12.75">
      <c r="A36" s="58" t="s">
        <v>404</v>
      </c>
      <c r="B36" s="29" t="s">
        <v>232</v>
      </c>
      <c r="C36" s="29" t="s">
        <v>240</v>
      </c>
      <c r="D36" s="26"/>
      <c r="E36" s="26"/>
      <c r="F36" s="26"/>
      <c r="G36" s="20"/>
      <c r="H36" s="143">
        <f>H37</f>
        <v>16682</v>
      </c>
      <c r="I36" s="82"/>
      <c r="J36" s="115"/>
      <c r="K36" s="50"/>
    </row>
    <row r="37" spans="1:10" ht="12.75">
      <c r="A37" s="60" t="s">
        <v>405</v>
      </c>
      <c r="B37" s="28" t="s">
        <v>232</v>
      </c>
      <c r="C37" s="28" t="s">
        <v>240</v>
      </c>
      <c r="D37" s="10" t="s">
        <v>406</v>
      </c>
      <c r="E37" s="10" t="s">
        <v>233</v>
      </c>
      <c r="F37" s="10" t="s">
        <v>233</v>
      </c>
      <c r="G37" s="19"/>
      <c r="H37" s="144">
        <f>H38+H40</f>
        <v>16682</v>
      </c>
      <c r="I37" s="83"/>
      <c r="J37" s="116"/>
    </row>
    <row r="38" spans="1:10" ht="25.5">
      <c r="A38" s="55" t="s">
        <v>407</v>
      </c>
      <c r="B38" s="28" t="s">
        <v>232</v>
      </c>
      <c r="C38" s="28" t="s">
        <v>240</v>
      </c>
      <c r="D38" s="10" t="s">
        <v>406</v>
      </c>
      <c r="E38" s="10" t="s">
        <v>233</v>
      </c>
      <c r="F38" s="10" t="s">
        <v>234</v>
      </c>
      <c r="G38" s="19"/>
      <c r="H38" s="144">
        <f>H39</f>
        <v>1375</v>
      </c>
      <c r="I38" s="83"/>
      <c r="J38" s="116"/>
    </row>
    <row r="39" spans="1:10" ht="12.75">
      <c r="A39" s="55" t="s">
        <v>164</v>
      </c>
      <c r="B39" s="28" t="s">
        <v>232</v>
      </c>
      <c r="C39" s="28" t="s">
        <v>240</v>
      </c>
      <c r="D39" s="10" t="s">
        <v>406</v>
      </c>
      <c r="E39" s="10" t="s">
        <v>233</v>
      </c>
      <c r="F39" s="10" t="s">
        <v>234</v>
      </c>
      <c r="G39" s="19" t="s">
        <v>238</v>
      </c>
      <c r="H39" s="144">
        <v>1375</v>
      </c>
      <c r="I39" s="83"/>
      <c r="J39" s="116"/>
    </row>
    <row r="40" spans="1:10" ht="12.75">
      <c r="A40" s="55" t="s">
        <v>408</v>
      </c>
      <c r="B40" s="28" t="s">
        <v>232</v>
      </c>
      <c r="C40" s="28" t="s">
        <v>240</v>
      </c>
      <c r="D40" s="10" t="s">
        <v>406</v>
      </c>
      <c r="E40" s="10" t="s">
        <v>233</v>
      </c>
      <c r="F40" s="10" t="s">
        <v>235</v>
      </c>
      <c r="G40" s="19"/>
      <c r="H40" s="144">
        <f>H41</f>
        <v>15307</v>
      </c>
      <c r="I40" s="83"/>
      <c r="J40" s="116"/>
    </row>
    <row r="41" spans="1:10" ht="12.75">
      <c r="A41" s="55" t="s">
        <v>164</v>
      </c>
      <c r="B41" s="28" t="s">
        <v>232</v>
      </c>
      <c r="C41" s="28" t="s">
        <v>240</v>
      </c>
      <c r="D41" s="10" t="s">
        <v>406</v>
      </c>
      <c r="E41" s="10" t="s">
        <v>233</v>
      </c>
      <c r="F41" s="10" t="s">
        <v>235</v>
      </c>
      <c r="G41" s="19" t="s">
        <v>238</v>
      </c>
      <c r="H41" s="144">
        <v>15307</v>
      </c>
      <c r="I41" s="83"/>
      <c r="J41" s="116"/>
    </row>
    <row r="42" spans="1:11" s="17" customFormat="1" ht="28.5" customHeight="1">
      <c r="A42" s="58" t="s">
        <v>302</v>
      </c>
      <c r="B42" s="29" t="s">
        <v>232</v>
      </c>
      <c r="C42" s="29" t="s">
        <v>243</v>
      </c>
      <c r="D42" s="26"/>
      <c r="E42" s="26"/>
      <c r="F42" s="26"/>
      <c r="G42" s="20"/>
      <c r="H42" s="143">
        <f>H43</f>
        <v>165050</v>
      </c>
      <c r="I42" s="82"/>
      <c r="J42" s="115"/>
      <c r="K42" s="50"/>
    </row>
    <row r="43" spans="1:10" ht="12.75" customHeight="1">
      <c r="A43" s="60" t="s">
        <v>155</v>
      </c>
      <c r="B43" s="28" t="s">
        <v>232</v>
      </c>
      <c r="C43" s="28" t="s">
        <v>243</v>
      </c>
      <c r="D43" s="10" t="s">
        <v>260</v>
      </c>
      <c r="E43" s="10" t="s">
        <v>233</v>
      </c>
      <c r="F43" s="10" t="s">
        <v>233</v>
      </c>
      <c r="G43" s="19"/>
      <c r="H43" s="144">
        <f>H44</f>
        <v>165050</v>
      </c>
      <c r="I43" s="83"/>
      <c r="J43" s="116"/>
    </row>
    <row r="44" spans="1:10" ht="12.75">
      <c r="A44" s="55" t="s">
        <v>150</v>
      </c>
      <c r="B44" s="28" t="s">
        <v>232</v>
      </c>
      <c r="C44" s="28" t="s">
        <v>243</v>
      </c>
      <c r="D44" s="10" t="s">
        <v>260</v>
      </c>
      <c r="E44" s="10" t="s">
        <v>235</v>
      </c>
      <c r="F44" s="10" t="s">
        <v>233</v>
      </c>
      <c r="G44" s="19"/>
      <c r="H44" s="144">
        <f>H45</f>
        <v>165050</v>
      </c>
      <c r="I44" s="83"/>
      <c r="J44" s="116"/>
    </row>
    <row r="45" spans="1:10" ht="12.75">
      <c r="A45" s="60" t="s">
        <v>108</v>
      </c>
      <c r="B45" s="28" t="s">
        <v>232</v>
      </c>
      <c r="C45" s="28" t="s">
        <v>243</v>
      </c>
      <c r="D45" s="10" t="s">
        <v>260</v>
      </c>
      <c r="E45" s="10" t="s">
        <v>235</v>
      </c>
      <c r="F45" s="10" t="s">
        <v>233</v>
      </c>
      <c r="G45" s="19" t="s">
        <v>114</v>
      </c>
      <c r="H45" s="144">
        <f>190000-5000-19000-950</f>
        <v>165050</v>
      </c>
      <c r="I45" s="83"/>
      <c r="J45" s="116"/>
    </row>
    <row r="46" spans="1:11" s="17" customFormat="1" ht="16.5" customHeight="1">
      <c r="A46" s="59" t="s">
        <v>156</v>
      </c>
      <c r="B46" s="29" t="s">
        <v>232</v>
      </c>
      <c r="C46" s="29" t="s">
        <v>244</v>
      </c>
      <c r="D46" s="26"/>
      <c r="E46" s="26"/>
      <c r="F46" s="26"/>
      <c r="G46" s="20"/>
      <c r="H46" s="143">
        <f>H47</f>
        <v>12211.9</v>
      </c>
      <c r="I46" s="82"/>
      <c r="J46" s="115"/>
      <c r="K46" s="107"/>
    </row>
    <row r="47" spans="1:10" ht="12.75">
      <c r="A47" s="55" t="s">
        <v>156</v>
      </c>
      <c r="B47" s="28" t="s">
        <v>232</v>
      </c>
      <c r="C47" s="28" t="s">
        <v>244</v>
      </c>
      <c r="D47" s="10" t="s">
        <v>263</v>
      </c>
      <c r="E47" s="10" t="s">
        <v>233</v>
      </c>
      <c r="F47" s="10" t="s">
        <v>233</v>
      </c>
      <c r="G47" s="19"/>
      <c r="H47" s="144">
        <f>H48</f>
        <v>12211.9</v>
      </c>
      <c r="I47" s="83"/>
      <c r="J47" s="116"/>
    </row>
    <row r="48" spans="1:10" ht="12.75">
      <c r="A48" s="55" t="s">
        <v>151</v>
      </c>
      <c r="B48" s="28" t="s">
        <v>232</v>
      </c>
      <c r="C48" s="28" t="s">
        <v>244</v>
      </c>
      <c r="D48" s="10" t="s">
        <v>263</v>
      </c>
      <c r="E48" s="10" t="s">
        <v>237</v>
      </c>
      <c r="F48" s="10" t="s">
        <v>233</v>
      </c>
      <c r="G48" s="19"/>
      <c r="H48" s="144">
        <f>H49+H51</f>
        <v>12211.9</v>
      </c>
      <c r="I48" s="83"/>
      <c r="J48" s="116"/>
    </row>
    <row r="49" spans="1:10" ht="33.75" customHeight="1">
      <c r="A49" s="61" t="s">
        <v>264</v>
      </c>
      <c r="B49" s="28" t="s">
        <v>232</v>
      </c>
      <c r="C49" s="28" t="s">
        <v>244</v>
      </c>
      <c r="D49" s="10" t="s">
        <v>263</v>
      </c>
      <c r="E49" s="10" t="s">
        <v>237</v>
      </c>
      <c r="F49" s="10" t="s">
        <v>232</v>
      </c>
      <c r="G49" s="19"/>
      <c r="H49" s="144">
        <f>H50</f>
        <v>10211.9</v>
      </c>
      <c r="I49" s="83"/>
      <c r="J49" s="116"/>
    </row>
    <row r="50" spans="1:10" ht="12.75">
      <c r="A50" s="55" t="s">
        <v>108</v>
      </c>
      <c r="B50" s="28" t="s">
        <v>232</v>
      </c>
      <c r="C50" s="28" t="s">
        <v>244</v>
      </c>
      <c r="D50" s="10" t="s">
        <v>263</v>
      </c>
      <c r="E50" s="10" t="s">
        <v>237</v>
      </c>
      <c r="F50" s="10" t="s">
        <v>232</v>
      </c>
      <c r="G50" s="19" t="s">
        <v>114</v>
      </c>
      <c r="H50" s="144">
        <f>15000-1501-1000-2287.1</f>
        <v>10211.9</v>
      </c>
      <c r="I50" s="83"/>
      <c r="J50" s="116"/>
    </row>
    <row r="51" spans="1:10" ht="42" customHeight="1">
      <c r="A51" s="62" t="s">
        <v>270</v>
      </c>
      <c r="B51" s="28" t="s">
        <v>232</v>
      </c>
      <c r="C51" s="28" t="s">
        <v>244</v>
      </c>
      <c r="D51" s="10" t="s">
        <v>263</v>
      </c>
      <c r="E51" s="10" t="s">
        <v>237</v>
      </c>
      <c r="F51" s="10" t="s">
        <v>234</v>
      </c>
      <c r="G51" s="19"/>
      <c r="H51" s="144">
        <f>H52</f>
        <v>2000</v>
      </c>
      <c r="I51" s="83"/>
      <c r="J51" s="116"/>
    </row>
    <row r="52" spans="1:10" ht="17.25" customHeight="1">
      <c r="A52" s="55" t="s">
        <v>108</v>
      </c>
      <c r="B52" s="28" t="s">
        <v>232</v>
      </c>
      <c r="C52" s="28" t="s">
        <v>244</v>
      </c>
      <c r="D52" s="10" t="s">
        <v>263</v>
      </c>
      <c r="E52" s="10" t="s">
        <v>237</v>
      </c>
      <c r="F52" s="10" t="s">
        <v>234</v>
      </c>
      <c r="G52" s="19" t="s">
        <v>114</v>
      </c>
      <c r="H52" s="144">
        <v>2000</v>
      </c>
      <c r="I52" s="83"/>
      <c r="J52" s="116"/>
    </row>
    <row r="53" spans="1:11" s="17" customFormat="1" ht="18" customHeight="1">
      <c r="A53" s="59" t="s">
        <v>303</v>
      </c>
      <c r="B53" s="29" t="s">
        <v>232</v>
      </c>
      <c r="C53" s="29" t="s">
        <v>246</v>
      </c>
      <c r="D53" s="26"/>
      <c r="E53" s="26"/>
      <c r="F53" s="26"/>
      <c r="G53" s="20"/>
      <c r="H53" s="143">
        <f>H54+H57+H74+H84+H70</f>
        <v>285004.095</v>
      </c>
      <c r="I53" s="82"/>
      <c r="J53" s="115"/>
      <c r="K53" s="107"/>
    </row>
    <row r="54" spans="1:10" ht="12.75">
      <c r="A54" s="55" t="s">
        <v>158</v>
      </c>
      <c r="B54" s="28" t="s">
        <v>232</v>
      </c>
      <c r="C54" s="28" t="s">
        <v>246</v>
      </c>
      <c r="D54" s="10" t="s">
        <v>109</v>
      </c>
      <c r="E54" s="10" t="s">
        <v>233</v>
      </c>
      <c r="F54" s="10" t="s">
        <v>233</v>
      </c>
      <c r="G54" s="19"/>
      <c r="H54" s="144">
        <f>H55</f>
        <v>7933.92</v>
      </c>
      <c r="I54" s="83"/>
      <c r="J54" s="116"/>
    </row>
    <row r="55" spans="1:10" ht="12.75">
      <c r="A55" s="55" t="s">
        <v>152</v>
      </c>
      <c r="B55" s="28" t="s">
        <v>232</v>
      </c>
      <c r="C55" s="28" t="s">
        <v>246</v>
      </c>
      <c r="D55" s="10" t="s">
        <v>109</v>
      </c>
      <c r="E55" s="10" t="s">
        <v>65</v>
      </c>
      <c r="F55" s="10" t="s">
        <v>233</v>
      </c>
      <c r="G55" s="19"/>
      <c r="H55" s="144">
        <f>H56</f>
        <v>7933.92</v>
      </c>
      <c r="I55" s="83"/>
      <c r="J55" s="116"/>
    </row>
    <row r="56" spans="1:10" ht="14.25" customHeight="1">
      <c r="A56" s="55" t="s">
        <v>164</v>
      </c>
      <c r="B56" s="28" t="s">
        <v>232</v>
      </c>
      <c r="C56" s="28" t="s">
        <v>246</v>
      </c>
      <c r="D56" s="10" t="s">
        <v>109</v>
      </c>
      <c r="E56" s="10" t="s">
        <v>65</v>
      </c>
      <c r="F56" s="10" t="s">
        <v>233</v>
      </c>
      <c r="G56" s="19" t="s">
        <v>238</v>
      </c>
      <c r="H56" s="144">
        <f>7652.3+281.62</f>
        <v>7933.92</v>
      </c>
      <c r="I56" s="83"/>
      <c r="J56" s="116"/>
    </row>
    <row r="57" spans="1:10" ht="42.75" customHeight="1">
      <c r="A57" s="55" t="s">
        <v>125</v>
      </c>
      <c r="B57" s="28" t="s">
        <v>232</v>
      </c>
      <c r="C57" s="28" t="s">
        <v>246</v>
      </c>
      <c r="D57" s="10" t="s">
        <v>110</v>
      </c>
      <c r="E57" s="10" t="s">
        <v>233</v>
      </c>
      <c r="F57" s="10" t="s">
        <v>233</v>
      </c>
      <c r="G57" s="19"/>
      <c r="H57" s="144">
        <f>H58+H67</f>
        <v>33100.1</v>
      </c>
      <c r="I57" s="83"/>
      <c r="J57" s="116"/>
    </row>
    <row r="58" spans="1:11" ht="12.75">
      <c r="A58" s="55" t="s">
        <v>159</v>
      </c>
      <c r="B58" s="28" t="s">
        <v>232</v>
      </c>
      <c r="C58" s="28" t="s">
        <v>246</v>
      </c>
      <c r="D58" s="10" t="s">
        <v>110</v>
      </c>
      <c r="E58" s="10" t="s">
        <v>236</v>
      </c>
      <c r="F58" s="10" t="s">
        <v>233</v>
      </c>
      <c r="G58" s="19"/>
      <c r="H58" s="144">
        <f>H59+H61+H63+H65</f>
        <v>32309.1</v>
      </c>
      <c r="I58" s="83"/>
      <c r="J58" s="116"/>
      <c r="K58" s="108"/>
    </row>
    <row r="59" spans="1:10" ht="44.25" customHeight="1">
      <c r="A59" s="63" t="s">
        <v>276</v>
      </c>
      <c r="B59" s="28" t="s">
        <v>232</v>
      </c>
      <c r="C59" s="28" t="s">
        <v>246</v>
      </c>
      <c r="D59" s="10" t="s">
        <v>110</v>
      </c>
      <c r="E59" s="10" t="s">
        <v>236</v>
      </c>
      <c r="F59" s="10" t="s">
        <v>234</v>
      </c>
      <c r="G59" s="19"/>
      <c r="H59" s="144">
        <f>H60</f>
        <v>11538.1</v>
      </c>
      <c r="I59" s="83"/>
      <c r="J59" s="116"/>
    </row>
    <row r="60" spans="1:10" ht="12.75">
      <c r="A60" s="55" t="s">
        <v>164</v>
      </c>
      <c r="B60" s="28" t="s">
        <v>232</v>
      </c>
      <c r="C60" s="28" t="s">
        <v>246</v>
      </c>
      <c r="D60" s="10" t="s">
        <v>110</v>
      </c>
      <c r="E60" s="10" t="s">
        <v>236</v>
      </c>
      <c r="F60" s="10" t="s">
        <v>234</v>
      </c>
      <c r="G60" s="19" t="s">
        <v>238</v>
      </c>
      <c r="H60" s="144">
        <f>14000-2461.9</f>
        <v>11538.1</v>
      </c>
      <c r="I60" s="83"/>
      <c r="J60" s="116"/>
    </row>
    <row r="61" spans="1:10" ht="33" customHeight="1">
      <c r="A61" s="64" t="s">
        <v>402</v>
      </c>
      <c r="B61" s="28" t="s">
        <v>232</v>
      </c>
      <c r="C61" s="28" t="s">
        <v>246</v>
      </c>
      <c r="D61" s="10" t="s">
        <v>110</v>
      </c>
      <c r="E61" s="10" t="s">
        <v>236</v>
      </c>
      <c r="F61" s="10" t="s">
        <v>237</v>
      </c>
      <c r="G61" s="19"/>
      <c r="H61" s="144">
        <f>H62</f>
        <v>5688</v>
      </c>
      <c r="I61" s="83"/>
      <c r="J61" s="116"/>
    </row>
    <row r="62" spans="1:10" ht="15.75" customHeight="1">
      <c r="A62" s="55" t="s">
        <v>164</v>
      </c>
      <c r="B62" s="28" t="s">
        <v>232</v>
      </c>
      <c r="C62" s="28" t="s">
        <v>246</v>
      </c>
      <c r="D62" s="10" t="s">
        <v>110</v>
      </c>
      <c r="E62" s="10" t="s">
        <v>236</v>
      </c>
      <c r="F62" s="10" t="s">
        <v>237</v>
      </c>
      <c r="G62" s="19" t="s">
        <v>238</v>
      </c>
      <c r="H62" s="144">
        <f>5743-55</f>
        <v>5688</v>
      </c>
      <c r="I62" s="83"/>
      <c r="J62" s="116"/>
    </row>
    <row r="63" spans="1:10" ht="58.5" customHeight="1">
      <c r="A63" s="64" t="s">
        <v>281</v>
      </c>
      <c r="B63" s="28" t="s">
        <v>232</v>
      </c>
      <c r="C63" s="28" t="s">
        <v>246</v>
      </c>
      <c r="D63" s="10" t="s">
        <v>110</v>
      </c>
      <c r="E63" s="10" t="s">
        <v>236</v>
      </c>
      <c r="F63" s="10" t="s">
        <v>240</v>
      </c>
      <c r="G63" s="19"/>
      <c r="H63" s="144">
        <f>H64</f>
        <v>13026</v>
      </c>
      <c r="I63" s="83"/>
      <c r="J63" s="116"/>
    </row>
    <row r="64" spans="1:11" ht="15.75" customHeight="1">
      <c r="A64" s="55" t="s">
        <v>164</v>
      </c>
      <c r="B64" s="28" t="s">
        <v>232</v>
      </c>
      <c r="C64" s="28" t="s">
        <v>246</v>
      </c>
      <c r="D64" s="10" t="s">
        <v>110</v>
      </c>
      <c r="E64" s="10" t="s">
        <v>236</v>
      </c>
      <c r="F64" s="10" t="s">
        <v>240</v>
      </c>
      <c r="G64" s="19" t="s">
        <v>238</v>
      </c>
      <c r="H64" s="144">
        <f>13153-127</f>
        <v>13026</v>
      </c>
      <c r="I64" s="83"/>
      <c r="J64" s="116"/>
      <c r="K64" s="108"/>
    </row>
    <row r="65" spans="1:10" ht="33" customHeight="1">
      <c r="A65" s="65" t="s">
        <v>403</v>
      </c>
      <c r="B65" s="28" t="s">
        <v>232</v>
      </c>
      <c r="C65" s="28" t="s">
        <v>246</v>
      </c>
      <c r="D65" s="10" t="s">
        <v>110</v>
      </c>
      <c r="E65" s="10" t="s">
        <v>236</v>
      </c>
      <c r="F65" s="10" t="s">
        <v>243</v>
      </c>
      <c r="G65" s="19"/>
      <c r="H65" s="144">
        <f>H66</f>
        <v>2057</v>
      </c>
      <c r="I65" s="83"/>
      <c r="J65" s="116"/>
    </row>
    <row r="66" spans="1:11" ht="15.75" customHeight="1">
      <c r="A66" s="55" t="s">
        <v>164</v>
      </c>
      <c r="B66" s="28" t="s">
        <v>232</v>
      </c>
      <c r="C66" s="28" t="s">
        <v>246</v>
      </c>
      <c r="D66" s="10" t="s">
        <v>110</v>
      </c>
      <c r="E66" s="10" t="s">
        <v>236</v>
      </c>
      <c r="F66" s="10" t="s">
        <v>243</v>
      </c>
      <c r="G66" s="19" t="s">
        <v>238</v>
      </c>
      <c r="H66" s="144">
        <f>2077-20</f>
        <v>2057</v>
      </c>
      <c r="I66" s="83"/>
      <c r="J66" s="116"/>
      <c r="K66" s="108"/>
    </row>
    <row r="67" spans="1:10" ht="15.75" customHeight="1">
      <c r="A67" s="55" t="s">
        <v>160</v>
      </c>
      <c r="B67" s="28" t="s">
        <v>232</v>
      </c>
      <c r="C67" s="28" t="s">
        <v>246</v>
      </c>
      <c r="D67" s="10" t="s">
        <v>110</v>
      </c>
      <c r="E67" s="10" t="s">
        <v>66</v>
      </c>
      <c r="F67" s="10" t="s">
        <v>233</v>
      </c>
      <c r="G67" s="19"/>
      <c r="H67" s="144">
        <f>H68</f>
        <v>791</v>
      </c>
      <c r="I67" s="83"/>
      <c r="J67" s="116"/>
    </row>
    <row r="68" spans="1:10" ht="33" customHeight="1">
      <c r="A68" s="55" t="s">
        <v>154</v>
      </c>
      <c r="B68" s="28" t="s">
        <v>232</v>
      </c>
      <c r="C68" s="28" t="s">
        <v>246</v>
      </c>
      <c r="D68" s="10" t="s">
        <v>110</v>
      </c>
      <c r="E68" s="10" t="s">
        <v>66</v>
      </c>
      <c r="F68" s="10" t="s">
        <v>66</v>
      </c>
      <c r="G68" s="19"/>
      <c r="H68" s="144">
        <f>H69</f>
        <v>791</v>
      </c>
      <c r="I68" s="83"/>
      <c r="J68" s="116"/>
    </row>
    <row r="69" spans="1:10" ht="15.75" customHeight="1">
      <c r="A69" s="68" t="s">
        <v>104</v>
      </c>
      <c r="B69" s="28" t="s">
        <v>232</v>
      </c>
      <c r="C69" s="28" t="s">
        <v>246</v>
      </c>
      <c r="D69" s="10" t="s">
        <v>110</v>
      </c>
      <c r="E69" s="10" t="s">
        <v>66</v>
      </c>
      <c r="F69" s="10" t="s">
        <v>66</v>
      </c>
      <c r="G69" s="19" t="s">
        <v>109</v>
      </c>
      <c r="H69" s="144">
        <f>400+391</f>
        <v>791</v>
      </c>
      <c r="I69" s="83"/>
      <c r="J69" s="116"/>
    </row>
    <row r="70" spans="1:10" ht="46.5" customHeight="1">
      <c r="A70" s="55" t="s">
        <v>336</v>
      </c>
      <c r="B70" s="28" t="s">
        <v>232</v>
      </c>
      <c r="C70" s="28" t="s">
        <v>246</v>
      </c>
      <c r="D70" s="10" t="s">
        <v>334</v>
      </c>
      <c r="E70" s="10" t="s">
        <v>233</v>
      </c>
      <c r="F70" s="10" t="s">
        <v>233</v>
      </c>
      <c r="G70" s="19"/>
      <c r="H70" s="144">
        <f>H71</f>
        <v>33080</v>
      </c>
      <c r="I70" s="83"/>
      <c r="J70" s="116"/>
    </row>
    <row r="71" spans="1:10" ht="37.5" customHeight="1">
      <c r="A71" s="55" t="s">
        <v>335</v>
      </c>
      <c r="B71" s="28" t="s">
        <v>232</v>
      </c>
      <c r="C71" s="28" t="s">
        <v>246</v>
      </c>
      <c r="D71" s="10" t="s">
        <v>334</v>
      </c>
      <c r="E71" s="10" t="s">
        <v>234</v>
      </c>
      <c r="F71" s="10" t="s">
        <v>233</v>
      </c>
      <c r="G71" s="19"/>
      <c r="H71" s="144">
        <f>H72</f>
        <v>33080</v>
      </c>
      <c r="I71" s="83"/>
      <c r="J71" s="116"/>
    </row>
    <row r="72" spans="1:11" ht="51" customHeight="1">
      <c r="A72" s="55" t="s">
        <v>337</v>
      </c>
      <c r="B72" s="28" t="s">
        <v>232</v>
      </c>
      <c r="C72" s="28" t="s">
        <v>246</v>
      </c>
      <c r="D72" s="10" t="s">
        <v>334</v>
      </c>
      <c r="E72" s="10" t="s">
        <v>234</v>
      </c>
      <c r="F72" s="10" t="s">
        <v>232</v>
      </c>
      <c r="G72" s="19"/>
      <c r="H72" s="144">
        <f>H73</f>
        <v>33080</v>
      </c>
      <c r="I72" s="83"/>
      <c r="J72" s="116"/>
      <c r="K72" s="108"/>
    </row>
    <row r="73" spans="1:10" ht="15.75" customHeight="1">
      <c r="A73" s="55" t="s">
        <v>164</v>
      </c>
      <c r="B73" s="28" t="s">
        <v>232</v>
      </c>
      <c r="C73" s="28" t="s">
        <v>246</v>
      </c>
      <c r="D73" s="10" t="s">
        <v>334</v>
      </c>
      <c r="E73" s="10" t="s">
        <v>234</v>
      </c>
      <c r="F73" s="10" t="s">
        <v>232</v>
      </c>
      <c r="G73" s="19" t="s">
        <v>238</v>
      </c>
      <c r="H73" s="144">
        <f>20000+13080</f>
        <v>33080</v>
      </c>
      <c r="I73" s="83"/>
      <c r="J73" s="116"/>
    </row>
    <row r="74" spans="1:10" ht="28.5" customHeight="1">
      <c r="A74" s="55" t="s">
        <v>162</v>
      </c>
      <c r="B74" s="28" t="s">
        <v>232</v>
      </c>
      <c r="C74" s="28" t="s">
        <v>246</v>
      </c>
      <c r="D74" s="10" t="s">
        <v>296</v>
      </c>
      <c r="E74" s="10" t="s">
        <v>233</v>
      </c>
      <c r="F74" s="10" t="s">
        <v>233</v>
      </c>
      <c r="G74" s="19"/>
      <c r="H74" s="144">
        <f>H75</f>
        <v>175262.97499999998</v>
      </c>
      <c r="I74" s="83"/>
      <c r="J74" s="116"/>
    </row>
    <row r="75" spans="1:10" ht="12.75">
      <c r="A75" s="55" t="s">
        <v>250</v>
      </c>
      <c r="B75" s="28" t="s">
        <v>232</v>
      </c>
      <c r="C75" s="28" t="s">
        <v>246</v>
      </c>
      <c r="D75" s="10" t="s">
        <v>296</v>
      </c>
      <c r="E75" s="10" t="s">
        <v>235</v>
      </c>
      <c r="F75" s="10" t="s">
        <v>233</v>
      </c>
      <c r="G75" s="19"/>
      <c r="H75" s="144">
        <f>H76+H78+H80+H82</f>
        <v>175262.97499999998</v>
      </c>
      <c r="I75" s="83"/>
      <c r="J75" s="116"/>
    </row>
    <row r="76" spans="1:10" ht="30" customHeight="1">
      <c r="A76" s="63" t="s">
        <v>67</v>
      </c>
      <c r="B76" s="28" t="s">
        <v>232</v>
      </c>
      <c r="C76" s="28" t="s">
        <v>246</v>
      </c>
      <c r="D76" s="10" t="s">
        <v>296</v>
      </c>
      <c r="E76" s="10" t="s">
        <v>235</v>
      </c>
      <c r="F76" s="10" t="s">
        <v>98</v>
      </c>
      <c r="G76" s="19"/>
      <c r="H76" s="144">
        <f>H77</f>
        <v>347</v>
      </c>
      <c r="I76" s="83"/>
      <c r="J76" s="116"/>
    </row>
    <row r="77" spans="1:10" ht="12.75">
      <c r="A77" s="55" t="s">
        <v>164</v>
      </c>
      <c r="B77" s="28" t="s">
        <v>232</v>
      </c>
      <c r="C77" s="28" t="s">
        <v>246</v>
      </c>
      <c r="D77" s="10" t="s">
        <v>296</v>
      </c>
      <c r="E77" s="10" t="s">
        <v>235</v>
      </c>
      <c r="F77" s="10" t="s">
        <v>98</v>
      </c>
      <c r="G77" s="19" t="s">
        <v>238</v>
      </c>
      <c r="H77" s="144">
        <v>347</v>
      </c>
      <c r="I77" s="83"/>
      <c r="J77" s="116"/>
    </row>
    <row r="78" spans="1:10" ht="46.5" customHeight="1">
      <c r="A78" s="62" t="s">
        <v>292</v>
      </c>
      <c r="B78" s="28" t="s">
        <v>232</v>
      </c>
      <c r="C78" s="28" t="s">
        <v>246</v>
      </c>
      <c r="D78" s="10" t="s">
        <v>296</v>
      </c>
      <c r="E78" s="10" t="s">
        <v>235</v>
      </c>
      <c r="F78" s="10" t="s">
        <v>99</v>
      </c>
      <c r="G78" s="19"/>
      <c r="H78" s="144">
        <f>H79</f>
        <v>890.8</v>
      </c>
      <c r="I78" s="83"/>
      <c r="J78" s="116"/>
    </row>
    <row r="79" spans="1:10" ht="12.75">
      <c r="A79" s="55" t="s">
        <v>108</v>
      </c>
      <c r="B79" s="28" t="s">
        <v>232</v>
      </c>
      <c r="C79" s="28" t="s">
        <v>246</v>
      </c>
      <c r="D79" s="10" t="s">
        <v>296</v>
      </c>
      <c r="E79" s="10" t="s">
        <v>235</v>
      </c>
      <c r="F79" s="10" t="s">
        <v>99</v>
      </c>
      <c r="G79" s="19" t="s">
        <v>114</v>
      </c>
      <c r="H79" s="144">
        <f>1390.8-500</f>
        <v>890.8</v>
      </c>
      <c r="I79" s="83"/>
      <c r="J79" s="116"/>
    </row>
    <row r="80" spans="1:10" ht="25.5" customHeight="1">
      <c r="A80" s="62" t="s">
        <v>282</v>
      </c>
      <c r="B80" s="28" t="s">
        <v>232</v>
      </c>
      <c r="C80" s="28" t="s">
        <v>246</v>
      </c>
      <c r="D80" s="10" t="s">
        <v>296</v>
      </c>
      <c r="E80" s="10" t="s">
        <v>235</v>
      </c>
      <c r="F80" s="10" t="s">
        <v>312</v>
      </c>
      <c r="G80" s="19"/>
      <c r="H80" s="144">
        <f>H81</f>
        <v>173525.175</v>
      </c>
      <c r="I80" s="83"/>
      <c r="J80" s="116"/>
    </row>
    <row r="81" spans="1:10" ht="15" customHeight="1">
      <c r="A81" s="55" t="s">
        <v>108</v>
      </c>
      <c r="B81" s="28" t="s">
        <v>232</v>
      </c>
      <c r="C81" s="28" t="s">
        <v>246</v>
      </c>
      <c r="D81" s="10" t="s">
        <v>296</v>
      </c>
      <c r="E81" s="10" t="s">
        <v>235</v>
      </c>
      <c r="F81" s="10" t="s">
        <v>312</v>
      </c>
      <c r="G81" s="19" t="s">
        <v>114</v>
      </c>
      <c r="H81" s="144">
        <f>140364.4-30000-300+80000+3135-3135-528.325-16010.9</f>
        <v>173525.175</v>
      </c>
      <c r="I81" s="83"/>
      <c r="J81" s="116"/>
    </row>
    <row r="82" spans="1:10" ht="33" customHeight="1">
      <c r="A82" s="55" t="s">
        <v>424</v>
      </c>
      <c r="B82" s="28" t="s">
        <v>232</v>
      </c>
      <c r="C82" s="28" t="s">
        <v>246</v>
      </c>
      <c r="D82" s="10" t="s">
        <v>296</v>
      </c>
      <c r="E82" s="10" t="s">
        <v>235</v>
      </c>
      <c r="F82" s="10" t="s">
        <v>423</v>
      </c>
      <c r="G82" s="19"/>
      <c r="H82" s="144">
        <f>H83</f>
        <v>500</v>
      </c>
      <c r="I82" s="83"/>
      <c r="J82" s="116"/>
    </row>
    <row r="83" spans="1:10" ht="15" customHeight="1">
      <c r="A83" s="55" t="s">
        <v>164</v>
      </c>
      <c r="B83" s="28" t="s">
        <v>232</v>
      </c>
      <c r="C83" s="28" t="s">
        <v>246</v>
      </c>
      <c r="D83" s="10" t="s">
        <v>296</v>
      </c>
      <c r="E83" s="10" t="s">
        <v>235</v>
      </c>
      <c r="F83" s="10" t="s">
        <v>423</v>
      </c>
      <c r="G83" s="19" t="s">
        <v>238</v>
      </c>
      <c r="H83" s="144">
        <v>500</v>
      </c>
      <c r="I83" s="83"/>
      <c r="J83" s="116"/>
    </row>
    <row r="84" spans="1:10" ht="17.25" customHeight="1">
      <c r="A84" s="55" t="s">
        <v>230</v>
      </c>
      <c r="B84" s="28" t="s">
        <v>232</v>
      </c>
      <c r="C84" s="28" t="s">
        <v>246</v>
      </c>
      <c r="D84" s="10" t="s">
        <v>189</v>
      </c>
      <c r="E84" s="10" t="s">
        <v>233</v>
      </c>
      <c r="F84" s="10" t="s">
        <v>233</v>
      </c>
      <c r="G84" s="19"/>
      <c r="H84" s="144">
        <f>H85+H87+H95+H89</f>
        <v>35627.1</v>
      </c>
      <c r="I84" s="83"/>
      <c r="J84" s="116"/>
    </row>
    <row r="85" spans="1:10" ht="42" customHeight="1">
      <c r="A85" s="62" t="s">
        <v>397</v>
      </c>
      <c r="B85" s="28" t="s">
        <v>232</v>
      </c>
      <c r="C85" s="28" t="s">
        <v>246</v>
      </c>
      <c r="D85" s="10" t="s">
        <v>189</v>
      </c>
      <c r="E85" s="10" t="s">
        <v>232</v>
      </c>
      <c r="F85" s="10" t="s">
        <v>233</v>
      </c>
      <c r="G85" s="19"/>
      <c r="H85" s="144">
        <f>H86</f>
        <v>3950</v>
      </c>
      <c r="I85" s="83"/>
      <c r="J85" s="116"/>
    </row>
    <row r="86" spans="1:10" ht="12.75">
      <c r="A86" s="55" t="s">
        <v>164</v>
      </c>
      <c r="B86" s="28" t="s">
        <v>232</v>
      </c>
      <c r="C86" s="28" t="s">
        <v>246</v>
      </c>
      <c r="D86" s="10" t="s">
        <v>189</v>
      </c>
      <c r="E86" s="10" t="s">
        <v>232</v>
      </c>
      <c r="F86" s="10" t="s">
        <v>233</v>
      </c>
      <c r="G86" s="19" t="s">
        <v>238</v>
      </c>
      <c r="H86" s="144">
        <v>3950</v>
      </c>
      <c r="I86" s="83"/>
      <c r="J86" s="116"/>
    </row>
    <row r="87" spans="1:10" ht="42.75" customHeight="1">
      <c r="A87" s="62" t="s">
        <v>398</v>
      </c>
      <c r="B87" s="28" t="s">
        <v>232</v>
      </c>
      <c r="C87" s="28" t="s">
        <v>246</v>
      </c>
      <c r="D87" s="10" t="s">
        <v>189</v>
      </c>
      <c r="E87" s="10" t="s">
        <v>234</v>
      </c>
      <c r="F87" s="10" t="s">
        <v>233</v>
      </c>
      <c r="G87" s="19"/>
      <c r="H87" s="144">
        <f>H88</f>
        <v>953</v>
      </c>
      <c r="I87" s="83"/>
      <c r="J87" s="116"/>
    </row>
    <row r="88" spans="1:10" ht="12.75">
      <c r="A88" s="55" t="s">
        <v>164</v>
      </c>
      <c r="B88" s="28" t="s">
        <v>232</v>
      </c>
      <c r="C88" s="28" t="s">
        <v>246</v>
      </c>
      <c r="D88" s="10" t="s">
        <v>189</v>
      </c>
      <c r="E88" s="10" t="s">
        <v>234</v>
      </c>
      <c r="F88" s="10" t="s">
        <v>233</v>
      </c>
      <c r="G88" s="19" t="s">
        <v>238</v>
      </c>
      <c r="H88" s="144">
        <v>953</v>
      </c>
      <c r="I88" s="83"/>
      <c r="J88" s="116"/>
    </row>
    <row r="89" spans="1:10" ht="30.75" customHeight="1">
      <c r="A89" s="63" t="s">
        <v>370</v>
      </c>
      <c r="B89" s="28" t="s">
        <v>232</v>
      </c>
      <c r="C89" s="28" t="s">
        <v>246</v>
      </c>
      <c r="D89" s="10" t="s">
        <v>189</v>
      </c>
      <c r="E89" s="10" t="s">
        <v>235</v>
      </c>
      <c r="F89" s="10" t="s">
        <v>233</v>
      </c>
      <c r="G89" s="19"/>
      <c r="H89" s="144">
        <f>H90</f>
        <v>24000</v>
      </c>
      <c r="I89" s="83"/>
      <c r="J89" s="116"/>
    </row>
    <row r="90" spans="1:10" ht="16.5" customHeight="1">
      <c r="A90" s="55" t="s">
        <v>164</v>
      </c>
      <c r="B90" s="28" t="s">
        <v>232</v>
      </c>
      <c r="C90" s="28" t="s">
        <v>246</v>
      </c>
      <c r="D90" s="10" t="s">
        <v>189</v>
      </c>
      <c r="E90" s="10" t="s">
        <v>235</v>
      </c>
      <c r="F90" s="10" t="s">
        <v>233</v>
      </c>
      <c r="G90" s="19" t="s">
        <v>238</v>
      </c>
      <c r="H90" s="144">
        <f>H92+H94</f>
        <v>24000</v>
      </c>
      <c r="I90" s="83"/>
      <c r="J90" s="116"/>
    </row>
    <row r="91" spans="1:10" ht="45.75" customHeight="1">
      <c r="A91" s="63" t="s">
        <v>421</v>
      </c>
      <c r="B91" s="28" t="s">
        <v>232</v>
      </c>
      <c r="C91" s="28" t="s">
        <v>246</v>
      </c>
      <c r="D91" s="10" t="s">
        <v>189</v>
      </c>
      <c r="E91" s="10" t="s">
        <v>235</v>
      </c>
      <c r="F91" s="10" t="s">
        <v>232</v>
      </c>
      <c r="G91" s="19"/>
      <c r="H91" s="144">
        <f>H92</f>
        <v>3500</v>
      </c>
      <c r="I91" s="83"/>
      <c r="J91" s="116"/>
    </row>
    <row r="92" spans="1:10" ht="21" customHeight="1">
      <c r="A92" s="55" t="s">
        <v>164</v>
      </c>
      <c r="B92" s="28" t="s">
        <v>232</v>
      </c>
      <c r="C92" s="28" t="s">
        <v>246</v>
      </c>
      <c r="D92" s="10" t="s">
        <v>189</v>
      </c>
      <c r="E92" s="10" t="s">
        <v>235</v>
      </c>
      <c r="F92" s="10" t="s">
        <v>232</v>
      </c>
      <c r="G92" s="19" t="s">
        <v>238</v>
      </c>
      <c r="H92" s="144">
        <f>4520-1020</f>
        <v>3500</v>
      </c>
      <c r="I92" s="83"/>
      <c r="J92" s="116"/>
    </row>
    <row r="93" spans="1:10" ht="46.5" customHeight="1">
      <c r="A93" s="63" t="s">
        <v>369</v>
      </c>
      <c r="B93" s="28" t="s">
        <v>232</v>
      </c>
      <c r="C93" s="28" t="s">
        <v>246</v>
      </c>
      <c r="D93" s="10" t="s">
        <v>189</v>
      </c>
      <c r="E93" s="10" t="s">
        <v>235</v>
      </c>
      <c r="F93" s="10" t="s">
        <v>234</v>
      </c>
      <c r="G93" s="19"/>
      <c r="H93" s="144">
        <f>H94</f>
        <v>20500</v>
      </c>
      <c r="I93" s="83"/>
      <c r="J93" s="116"/>
    </row>
    <row r="94" spans="1:10" ht="16.5" customHeight="1">
      <c r="A94" s="55" t="s">
        <v>164</v>
      </c>
      <c r="B94" s="28" t="s">
        <v>232</v>
      </c>
      <c r="C94" s="28" t="s">
        <v>246</v>
      </c>
      <c r="D94" s="10" t="s">
        <v>189</v>
      </c>
      <c r="E94" s="10" t="s">
        <v>235</v>
      </c>
      <c r="F94" s="10" t="s">
        <v>234</v>
      </c>
      <c r="G94" s="19" t="s">
        <v>238</v>
      </c>
      <c r="H94" s="144">
        <f>2500+11980+5000+1020</f>
        <v>20500</v>
      </c>
      <c r="I94" s="83"/>
      <c r="J94" s="116"/>
    </row>
    <row r="95" spans="1:10" ht="41.25" customHeight="1">
      <c r="A95" s="63" t="s">
        <v>399</v>
      </c>
      <c r="B95" s="28" t="s">
        <v>232</v>
      </c>
      <c r="C95" s="28" t="s">
        <v>246</v>
      </c>
      <c r="D95" s="10" t="s">
        <v>189</v>
      </c>
      <c r="E95" s="10" t="s">
        <v>236</v>
      </c>
      <c r="F95" s="10" t="s">
        <v>233</v>
      </c>
      <c r="G95" s="19"/>
      <c r="H95" s="144">
        <f>H96</f>
        <v>6724.1</v>
      </c>
      <c r="I95" s="83"/>
      <c r="J95" s="116"/>
    </row>
    <row r="96" spans="1:10" ht="12.75">
      <c r="A96" s="55" t="s">
        <v>164</v>
      </c>
      <c r="B96" s="28" t="s">
        <v>232</v>
      </c>
      <c r="C96" s="28" t="s">
        <v>246</v>
      </c>
      <c r="D96" s="10" t="s">
        <v>189</v>
      </c>
      <c r="E96" s="10" t="s">
        <v>236</v>
      </c>
      <c r="F96" s="10" t="s">
        <v>233</v>
      </c>
      <c r="G96" s="19" t="s">
        <v>238</v>
      </c>
      <c r="H96" s="144">
        <v>6724.1</v>
      </c>
      <c r="I96" s="83"/>
      <c r="J96" s="116"/>
    </row>
    <row r="97" spans="1:11" s="17" customFormat="1" ht="31.5" customHeight="1">
      <c r="A97" s="66" t="s">
        <v>231</v>
      </c>
      <c r="B97" s="29" t="s">
        <v>235</v>
      </c>
      <c r="C97" s="29"/>
      <c r="D97" s="26"/>
      <c r="E97" s="26"/>
      <c r="F97" s="26"/>
      <c r="G97" s="20"/>
      <c r="H97" s="143">
        <f>H98</f>
        <v>11934.5</v>
      </c>
      <c r="I97" s="82"/>
      <c r="J97" s="115"/>
      <c r="K97" s="50"/>
    </row>
    <row r="98" spans="1:11" s="17" customFormat="1" ht="45" customHeight="1">
      <c r="A98" s="67" t="s">
        <v>304</v>
      </c>
      <c r="B98" s="29" t="s">
        <v>235</v>
      </c>
      <c r="C98" s="29" t="s">
        <v>247</v>
      </c>
      <c r="D98" s="26"/>
      <c r="E98" s="26"/>
      <c r="F98" s="26"/>
      <c r="G98" s="20"/>
      <c r="H98" s="143">
        <f>H99+H102+H106</f>
        <v>11934.5</v>
      </c>
      <c r="I98" s="82"/>
      <c r="J98" s="115"/>
      <c r="K98" s="50"/>
    </row>
    <row r="99" spans="1:10" ht="17.25" customHeight="1">
      <c r="A99" s="55" t="s">
        <v>200</v>
      </c>
      <c r="B99" s="28" t="s">
        <v>235</v>
      </c>
      <c r="C99" s="28" t="s">
        <v>247</v>
      </c>
      <c r="D99" s="10" t="s">
        <v>185</v>
      </c>
      <c r="E99" s="10" t="s">
        <v>233</v>
      </c>
      <c r="F99" s="10" t="s">
        <v>233</v>
      </c>
      <c r="G99" s="19"/>
      <c r="H99" s="144">
        <f>H100</f>
        <v>361.5</v>
      </c>
      <c r="I99" s="83"/>
      <c r="J99" s="116"/>
    </row>
    <row r="100" spans="1:11" s="16" customFormat="1" ht="31.5" customHeight="1">
      <c r="A100" s="55" t="s">
        <v>201</v>
      </c>
      <c r="B100" s="28" t="s">
        <v>235</v>
      </c>
      <c r="C100" s="28" t="s">
        <v>247</v>
      </c>
      <c r="D100" s="10" t="s">
        <v>185</v>
      </c>
      <c r="E100" s="10" t="s">
        <v>232</v>
      </c>
      <c r="F100" s="10" t="s">
        <v>233</v>
      </c>
      <c r="G100" s="19"/>
      <c r="H100" s="144">
        <f>H101</f>
        <v>361.5</v>
      </c>
      <c r="I100" s="83"/>
      <c r="J100" s="116"/>
      <c r="K100" s="51"/>
    </row>
    <row r="101" spans="1:10" ht="16.5" customHeight="1">
      <c r="A101" s="68" t="s">
        <v>104</v>
      </c>
      <c r="B101" s="28" t="s">
        <v>235</v>
      </c>
      <c r="C101" s="28" t="s">
        <v>247</v>
      </c>
      <c r="D101" s="10" t="s">
        <v>185</v>
      </c>
      <c r="E101" s="10" t="s">
        <v>232</v>
      </c>
      <c r="F101" s="10" t="s">
        <v>233</v>
      </c>
      <c r="G101" s="19" t="s">
        <v>109</v>
      </c>
      <c r="H101" s="144">
        <v>361.5</v>
      </c>
      <c r="I101" s="83"/>
      <c r="J101" s="116"/>
    </row>
    <row r="102" spans="1:10" ht="45" customHeight="1">
      <c r="A102" s="55" t="s">
        <v>329</v>
      </c>
      <c r="B102" s="28" t="s">
        <v>235</v>
      </c>
      <c r="C102" s="28" t="s">
        <v>247</v>
      </c>
      <c r="D102" s="10" t="s">
        <v>328</v>
      </c>
      <c r="E102" s="10" t="s">
        <v>233</v>
      </c>
      <c r="F102" s="10" t="s">
        <v>233</v>
      </c>
      <c r="G102" s="19"/>
      <c r="H102" s="144">
        <f>H103</f>
        <v>2573</v>
      </c>
      <c r="I102" s="83"/>
      <c r="J102" s="116"/>
    </row>
    <row r="103" spans="1:10" ht="16.5" customHeight="1">
      <c r="A103" s="55" t="s">
        <v>160</v>
      </c>
      <c r="B103" s="28" t="s">
        <v>235</v>
      </c>
      <c r="C103" s="28" t="s">
        <v>247</v>
      </c>
      <c r="D103" s="10" t="s">
        <v>328</v>
      </c>
      <c r="E103" s="10" t="s">
        <v>66</v>
      </c>
      <c r="F103" s="10" t="s">
        <v>233</v>
      </c>
      <c r="G103" s="19"/>
      <c r="H103" s="144">
        <f>H104</f>
        <v>2573</v>
      </c>
      <c r="I103" s="83"/>
      <c r="J103" s="116"/>
    </row>
    <row r="104" spans="1:10" ht="30" customHeight="1">
      <c r="A104" s="55" t="s">
        <v>154</v>
      </c>
      <c r="B104" s="28" t="s">
        <v>235</v>
      </c>
      <c r="C104" s="28" t="s">
        <v>247</v>
      </c>
      <c r="D104" s="10" t="s">
        <v>328</v>
      </c>
      <c r="E104" s="10" t="s">
        <v>66</v>
      </c>
      <c r="F104" s="10" t="s">
        <v>66</v>
      </c>
      <c r="G104" s="19"/>
      <c r="H104" s="144">
        <f>H105</f>
        <v>2573</v>
      </c>
      <c r="I104" s="83"/>
      <c r="J104" s="116"/>
    </row>
    <row r="105" spans="1:10" ht="18" customHeight="1">
      <c r="A105" s="68" t="s">
        <v>104</v>
      </c>
      <c r="B105" s="28" t="s">
        <v>235</v>
      </c>
      <c r="C105" s="28" t="s">
        <v>247</v>
      </c>
      <c r="D105" s="10" t="s">
        <v>328</v>
      </c>
      <c r="E105" s="10" t="s">
        <v>66</v>
      </c>
      <c r="F105" s="10" t="s">
        <v>66</v>
      </c>
      <c r="G105" s="19" t="s">
        <v>109</v>
      </c>
      <c r="H105" s="144">
        <v>2573</v>
      </c>
      <c r="I105" s="83"/>
      <c r="J105" s="116"/>
    </row>
    <row r="106" spans="1:10" ht="15.75" customHeight="1">
      <c r="A106" s="68" t="s">
        <v>368</v>
      </c>
      <c r="B106" s="28" t="s">
        <v>235</v>
      </c>
      <c r="C106" s="28" t="s">
        <v>247</v>
      </c>
      <c r="D106" s="10" t="s">
        <v>367</v>
      </c>
      <c r="E106" s="10" t="s">
        <v>233</v>
      </c>
      <c r="F106" s="10" t="s">
        <v>233</v>
      </c>
      <c r="G106" s="19"/>
      <c r="H106" s="144">
        <f>H107</f>
        <v>9000</v>
      </c>
      <c r="I106" s="83"/>
      <c r="J106" s="116"/>
    </row>
    <row r="107" spans="1:10" ht="17.25" customHeight="1">
      <c r="A107" s="55" t="s">
        <v>160</v>
      </c>
      <c r="B107" s="28" t="s">
        <v>235</v>
      </c>
      <c r="C107" s="28" t="s">
        <v>247</v>
      </c>
      <c r="D107" s="10" t="s">
        <v>367</v>
      </c>
      <c r="E107" s="10" t="s">
        <v>66</v>
      </c>
      <c r="F107" s="10" t="s">
        <v>233</v>
      </c>
      <c r="G107" s="19"/>
      <c r="H107" s="144">
        <f>H109</f>
        <v>9000</v>
      </c>
      <c r="I107" s="83"/>
      <c r="J107" s="116"/>
    </row>
    <row r="108" spans="1:10" ht="28.5" customHeight="1">
      <c r="A108" s="55" t="s">
        <v>154</v>
      </c>
      <c r="B108" s="28" t="s">
        <v>235</v>
      </c>
      <c r="C108" s="28" t="s">
        <v>247</v>
      </c>
      <c r="D108" s="10" t="s">
        <v>367</v>
      </c>
      <c r="E108" s="10" t="s">
        <v>66</v>
      </c>
      <c r="F108" s="10" t="s">
        <v>66</v>
      </c>
      <c r="G108" s="19"/>
      <c r="H108" s="144">
        <f>H109</f>
        <v>9000</v>
      </c>
      <c r="I108" s="83"/>
      <c r="J108" s="116"/>
    </row>
    <row r="109" spans="1:10" ht="15" customHeight="1">
      <c r="A109" s="68" t="s">
        <v>104</v>
      </c>
      <c r="B109" s="28" t="s">
        <v>235</v>
      </c>
      <c r="C109" s="28" t="s">
        <v>247</v>
      </c>
      <c r="D109" s="10" t="s">
        <v>367</v>
      </c>
      <c r="E109" s="10" t="s">
        <v>66</v>
      </c>
      <c r="F109" s="10" t="s">
        <v>66</v>
      </c>
      <c r="G109" s="19" t="s">
        <v>109</v>
      </c>
      <c r="H109" s="144">
        <v>9000</v>
      </c>
      <c r="I109" s="83"/>
      <c r="J109" s="116"/>
    </row>
    <row r="110" spans="1:11" s="17" customFormat="1" ht="18" customHeight="1">
      <c r="A110" s="59" t="s">
        <v>248</v>
      </c>
      <c r="B110" s="29" t="s">
        <v>236</v>
      </c>
      <c r="C110" s="29"/>
      <c r="D110" s="26"/>
      <c r="E110" s="26"/>
      <c r="F110" s="26"/>
      <c r="G110" s="20"/>
      <c r="H110" s="143">
        <f>H111+H135+H130</f>
        <v>249819.1</v>
      </c>
      <c r="I110" s="82"/>
      <c r="J110" s="115"/>
      <c r="K110" s="107"/>
    </row>
    <row r="111" spans="1:11" s="17" customFormat="1" ht="17.25" customHeight="1">
      <c r="A111" s="59" t="s">
        <v>221</v>
      </c>
      <c r="B111" s="29" t="s">
        <v>236</v>
      </c>
      <c r="C111" s="29" t="s">
        <v>241</v>
      </c>
      <c r="D111" s="30"/>
      <c r="E111" s="30"/>
      <c r="F111" s="30"/>
      <c r="G111" s="20"/>
      <c r="H111" s="143">
        <f>H112+H118+H124</f>
        <v>88374.1</v>
      </c>
      <c r="I111" s="82"/>
      <c r="J111" s="115"/>
      <c r="K111" s="50"/>
    </row>
    <row r="112" spans="1:10" ht="15" customHeight="1">
      <c r="A112" s="55" t="s">
        <v>290</v>
      </c>
      <c r="B112" s="28" t="s">
        <v>236</v>
      </c>
      <c r="C112" s="28" t="s">
        <v>241</v>
      </c>
      <c r="D112" s="10" t="s">
        <v>217</v>
      </c>
      <c r="E112" s="10" t="s">
        <v>233</v>
      </c>
      <c r="F112" s="10" t="s">
        <v>233</v>
      </c>
      <c r="G112" s="19"/>
      <c r="H112" s="144">
        <f>H113</f>
        <v>1559</v>
      </c>
      <c r="I112" s="83"/>
      <c r="J112" s="116"/>
    </row>
    <row r="113" spans="1:10" ht="28.5" customHeight="1">
      <c r="A113" s="55" t="s">
        <v>286</v>
      </c>
      <c r="B113" s="28" t="s">
        <v>236</v>
      </c>
      <c r="C113" s="28" t="s">
        <v>241</v>
      </c>
      <c r="D113" s="10" t="s">
        <v>217</v>
      </c>
      <c r="E113" s="10" t="s">
        <v>235</v>
      </c>
      <c r="F113" s="10" t="s">
        <v>233</v>
      </c>
      <c r="G113" s="19"/>
      <c r="H113" s="144">
        <f>H114+H116</f>
        <v>1559</v>
      </c>
      <c r="I113" s="83"/>
      <c r="J113" s="116"/>
    </row>
    <row r="114" spans="1:10" ht="51">
      <c r="A114" s="63" t="s">
        <v>284</v>
      </c>
      <c r="B114" s="28" t="s">
        <v>236</v>
      </c>
      <c r="C114" s="28" t="s">
        <v>241</v>
      </c>
      <c r="D114" s="10" t="s">
        <v>217</v>
      </c>
      <c r="E114" s="10" t="s">
        <v>235</v>
      </c>
      <c r="F114" s="10" t="s">
        <v>237</v>
      </c>
      <c r="G114" s="19"/>
      <c r="H114" s="144">
        <f>H115</f>
        <v>432</v>
      </c>
      <c r="I114" s="83"/>
      <c r="J114" s="116"/>
    </row>
    <row r="115" spans="1:10" ht="12.75">
      <c r="A115" s="55" t="s">
        <v>107</v>
      </c>
      <c r="B115" s="28" t="s">
        <v>236</v>
      </c>
      <c r="C115" s="28" t="s">
        <v>241</v>
      </c>
      <c r="D115" s="10" t="s">
        <v>217</v>
      </c>
      <c r="E115" s="10" t="s">
        <v>235</v>
      </c>
      <c r="F115" s="10" t="s">
        <v>237</v>
      </c>
      <c r="G115" s="19" t="s">
        <v>113</v>
      </c>
      <c r="H115" s="144">
        <v>432</v>
      </c>
      <c r="I115" s="83"/>
      <c r="J115" s="116"/>
    </row>
    <row r="116" spans="1:10" ht="43.5" customHeight="1">
      <c r="A116" s="63" t="s">
        <v>344</v>
      </c>
      <c r="B116" s="28" t="s">
        <v>236</v>
      </c>
      <c r="C116" s="28" t="s">
        <v>241</v>
      </c>
      <c r="D116" s="10" t="s">
        <v>217</v>
      </c>
      <c r="E116" s="10" t="s">
        <v>235</v>
      </c>
      <c r="F116" s="10" t="s">
        <v>239</v>
      </c>
      <c r="G116" s="19"/>
      <c r="H116" s="144">
        <f>H117</f>
        <v>1127</v>
      </c>
      <c r="I116" s="83"/>
      <c r="J116" s="116"/>
    </row>
    <row r="117" spans="1:10" ht="12.75">
      <c r="A117" s="55" t="s">
        <v>107</v>
      </c>
      <c r="B117" s="28" t="s">
        <v>236</v>
      </c>
      <c r="C117" s="28" t="s">
        <v>241</v>
      </c>
      <c r="D117" s="10" t="s">
        <v>217</v>
      </c>
      <c r="E117" s="10" t="s">
        <v>235</v>
      </c>
      <c r="F117" s="10" t="s">
        <v>239</v>
      </c>
      <c r="G117" s="19" t="s">
        <v>113</v>
      </c>
      <c r="H117" s="144">
        <v>1127</v>
      </c>
      <c r="I117" s="83"/>
      <c r="J117" s="116"/>
    </row>
    <row r="118" spans="1:10" ht="18.75" customHeight="1">
      <c r="A118" s="55" t="s">
        <v>222</v>
      </c>
      <c r="B118" s="28" t="s">
        <v>236</v>
      </c>
      <c r="C118" s="28" t="s">
        <v>241</v>
      </c>
      <c r="D118" s="10" t="s">
        <v>218</v>
      </c>
      <c r="E118" s="10" t="s">
        <v>233</v>
      </c>
      <c r="F118" s="10" t="s">
        <v>233</v>
      </c>
      <c r="G118" s="19"/>
      <c r="H118" s="144">
        <f>H119</f>
        <v>35715.1</v>
      </c>
      <c r="I118" s="83"/>
      <c r="J118" s="116"/>
    </row>
    <row r="119" spans="1:10" ht="15" customHeight="1">
      <c r="A119" s="55" t="s">
        <v>223</v>
      </c>
      <c r="B119" s="28" t="s">
        <v>236</v>
      </c>
      <c r="C119" s="28" t="s">
        <v>241</v>
      </c>
      <c r="D119" s="10" t="s">
        <v>218</v>
      </c>
      <c r="E119" s="10" t="s">
        <v>234</v>
      </c>
      <c r="F119" s="10" t="s">
        <v>233</v>
      </c>
      <c r="G119" s="19"/>
      <c r="H119" s="144">
        <f>H120+H122</f>
        <v>35715.1</v>
      </c>
      <c r="I119" s="83"/>
      <c r="J119" s="116"/>
    </row>
    <row r="120" spans="1:10" ht="80.25" customHeight="1">
      <c r="A120" s="69" t="s">
        <v>353</v>
      </c>
      <c r="B120" s="28" t="s">
        <v>236</v>
      </c>
      <c r="C120" s="28" t="s">
        <v>241</v>
      </c>
      <c r="D120" s="10" t="s">
        <v>218</v>
      </c>
      <c r="E120" s="10" t="s">
        <v>234</v>
      </c>
      <c r="F120" s="10" t="s">
        <v>232</v>
      </c>
      <c r="G120" s="19"/>
      <c r="H120" s="144">
        <f>H121</f>
        <v>23120.1</v>
      </c>
      <c r="I120" s="83"/>
      <c r="J120" s="116"/>
    </row>
    <row r="121" spans="1:10" ht="15" customHeight="1">
      <c r="A121" s="55" t="s">
        <v>107</v>
      </c>
      <c r="B121" s="28" t="s">
        <v>236</v>
      </c>
      <c r="C121" s="28" t="s">
        <v>241</v>
      </c>
      <c r="D121" s="10" t="s">
        <v>218</v>
      </c>
      <c r="E121" s="10" t="s">
        <v>234</v>
      </c>
      <c r="F121" s="10" t="s">
        <v>232</v>
      </c>
      <c r="G121" s="19" t="s">
        <v>113</v>
      </c>
      <c r="H121" s="144">
        <f>27989-4868.9</f>
        <v>23120.1</v>
      </c>
      <c r="I121" s="83"/>
      <c r="J121" s="116"/>
    </row>
    <row r="122" spans="1:10" ht="36.75" customHeight="1">
      <c r="A122" s="86" t="s">
        <v>450</v>
      </c>
      <c r="B122" s="28" t="s">
        <v>236</v>
      </c>
      <c r="C122" s="28" t="s">
        <v>241</v>
      </c>
      <c r="D122" s="10" t="s">
        <v>218</v>
      </c>
      <c r="E122" s="10" t="s">
        <v>234</v>
      </c>
      <c r="F122" s="10" t="s">
        <v>234</v>
      </c>
      <c r="G122" s="19"/>
      <c r="H122" s="144">
        <f>H123</f>
        <v>12595</v>
      </c>
      <c r="I122" s="83"/>
      <c r="J122" s="116"/>
    </row>
    <row r="123" spans="1:10" ht="12.75">
      <c r="A123" s="55" t="s">
        <v>107</v>
      </c>
      <c r="B123" s="28" t="s">
        <v>236</v>
      </c>
      <c r="C123" s="28" t="s">
        <v>241</v>
      </c>
      <c r="D123" s="10" t="s">
        <v>218</v>
      </c>
      <c r="E123" s="10" t="s">
        <v>234</v>
      </c>
      <c r="F123" s="10" t="s">
        <v>234</v>
      </c>
      <c r="G123" s="19" t="s">
        <v>113</v>
      </c>
      <c r="H123" s="144">
        <v>12595</v>
      </c>
      <c r="I123" s="83"/>
      <c r="J123" s="116"/>
    </row>
    <row r="124" spans="1:10" ht="16.5" customHeight="1">
      <c r="A124" s="55" t="s">
        <v>224</v>
      </c>
      <c r="B124" s="28" t="s">
        <v>236</v>
      </c>
      <c r="C124" s="28" t="s">
        <v>241</v>
      </c>
      <c r="D124" s="10" t="s">
        <v>68</v>
      </c>
      <c r="E124" s="10" t="s">
        <v>233</v>
      </c>
      <c r="F124" s="10" t="s">
        <v>233</v>
      </c>
      <c r="G124" s="19"/>
      <c r="H124" s="144">
        <f>H125</f>
        <v>51100</v>
      </c>
      <c r="I124" s="83"/>
      <c r="J124" s="116"/>
    </row>
    <row r="125" spans="1:10" ht="32.25" customHeight="1">
      <c r="A125" s="55" t="s">
        <v>297</v>
      </c>
      <c r="B125" s="28" t="s">
        <v>236</v>
      </c>
      <c r="C125" s="28" t="s">
        <v>241</v>
      </c>
      <c r="D125" s="10" t="s">
        <v>68</v>
      </c>
      <c r="E125" s="10" t="s">
        <v>232</v>
      </c>
      <c r="F125" s="10" t="s">
        <v>233</v>
      </c>
      <c r="G125" s="19"/>
      <c r="H125" s="144">
        <f>H126+H128</f>
        <v>51100</v>
      </c>
      <c r="I125" s="83"/>
      <c r="J125" s="116"/>
    </row>
    <row r="126" spans="1:10" ht="81" customHeight="1">
      <c r="A126" s="65" t="s">
        <v>354</v>
      </c>
      <c r="B126" s="28" t="s">
        <v>236</v>
      </c>
      <c r="C126" s="28" t="s">
        <v>241</v>
      </c>
      <c r="D126" s="10" t="s">
        <v>68</v>
      </c>
      <c r="E126" s="10" t="s">
        <v>232</v>
      </c>
      <c r="F126" s="10" t="s">
        <v>235</v>
      </c>
      <c r="G126" s="19"/>
      <c r="H126" s="144">
        <f>H127</f>
        <v>42100</v>
      </c>
      <c r="I126" s="83"/>
      <c r="J126" s="116"/>
    </row>
    <row r="127" spans="1:10" ht="18" customHeight="1">
      <c r="A127" s="55" t="s">
        <v>107</v>
      </c>
      <c r="B127" s="28" t="s">
        <v>236</v>
      </c>
      <c r="C127" s="28" t="s">
        <v>241</v>
      </c>
      <c r="D127" s="10" t="s">
        <v>68</v>
      </c>
      <c r="E127" s="10" t="s">
        <v>232</v>
      </c>
      <c r="F127" s="10" t="s">
        <v>235</v>
      </c>
      <c r="G127" s="19" t="s">
        <v>113</v>
      </c>
      <c r="H127" s="144">
        <f>45666-3566</f>
        <v>42100</v>
      </c>
      <c r="I127" s="83"/>
      <c r="J127" s="116"/>
    </row>
    <row r="128" spans="1:10" ht="39" customHeight="1">
      <c r="A128" s="86" t="s">
        <v>451</v>
      </c>
      <c r="B128" s="28" t="s">
        <v>236</v>
      </c>
      <c r="C128" s="28" t="s">
        <v>241</v>
      </c>
      <c r="D128" s="10" t="s">
        <v>68</v>
      </c>
      <c r="E128" s="10" t="s">
        <v>232</v>
      </c>
      <c r="F128" s="10" t="s">
        <v>236</v>
      </c>
      <c r="G128" s="19"/>
      <c r="H128" s="144">
        <f>H129</f>
        <v>9000</v>
      </c>
      <c r="I128" s="83"/>
      <c r="J128" s="116"/>
    </row>
    <row r="129" spans="1:10" ht="12.75">
      <c r="A129" s="55" t="s">
        <v>107</v>
      </c>
      <c r="B129" s="28" t="s">
        <v>236</v>
      </c>
      <c r="C129" s="28" t="s">
        <v>241</v>
      </c>
      <c r="D129" s="10" t="s">
        <v>68</v>
      </c>
      <c r="E129" s="10" t="s">
        <v>232</v>
      </c>
      <c r="F129" s="10" t="s">
        <v>236</v>
      </c>
      <c r="G129" s="19" t="s">
        <v>113</v>
      </c>
      <c r="H129" s="144">
        <v>9000</v>
      </c>
      <c r="I129" s="83"/>
      <c r="J129" s="116"/>
    </row>
    <row r="130" spans="1:11" s="17" customFormat="1" ht="12.75">
      <c r="A130" s="58" t="s">
        <v>371</v>
      </c>
      <c r="B130" s="29" t="s">
        <v>236</v>
      </c>
      <c r="C130" s="29" t="s">
        <v>247</v>
      </c>
      <c r="D130" s="26"/>
      <c r="E130" s="26"/>
      <c r="F130" s="26"/>
      <c r="G130" s="20"/>
      <c r="H130" s="143">
        <f>H131</f>
        <v>127070</v>
      </c>
      <c r="I130" s="82"/>
      <c r="J130" s="115"/>
      <c r="K130" s="50"/>
    </row>
    <row r="131" spans="1:10" ht="12.75">
      <c r="A131" s="60" t="s">
        <v>371</v>
      </c>
      <c r="B131" s="28" t="s">
        <v>236</v>
      </c>
      <c r="C131" s="28" t="s">
        <v>247</v>
      </c>
      <c r="D131" s="10" t="s">
        <v>372</v>
      </c>
      <c r="E131" s="10" t="s">
        <v>233</v>
      </c>
      <c r="F131" s="10" t="s">
        <v>233</v>
      </c>
      <c r="G131" s="19"/>
      <c r="H131" s="144">
        <f>H132</f>
        <v>127070</v>
      </c>
      <c r="I131" s="83"/>
      <c r="J131" s="116"/>
    </row>
    <row r="132" spans="1:10" ht="12.75">
      <c r="A132" s="60" t="s">
        <v>374</v>
      </c>
      <c r="B132" s="28" t="s">
        <v>236</v>
      </c>
      <c r="C132" s="28" t="s">
        <v>247</v>
      </c>
      <c r="D132" s="10" t="s">
        <v>372</v>
      </c>
      <c r="E132" s="10" t="s">
        <v>234</v>
      </c>
      <c r="F132" s="10" t="s">
        <v>233</v>
      </c>
      <c r="G132" s="19"/>
      <c r="H132" s="144">
        <f>H133</f>
        <v>127070</v>
      </c>
      <c r="I132" s="83"/>
      <c r="J132" s="116"/>
    </row>
    <row r="133" spans="1:10" ht="38.25">
      <c r="A133" s="60" t="s">
        <v>373</v>
      </c>
      <c r="B133" s="28" t="s">
        <v>236</v>
      </c>
      <c r="C133" s="28" t="s">
        <v>247</v>
      </c>
      <c r="D133" s="10" t="s">
        <v>372</v>
      </c>
      <c r="E133" s="10" t="s">
        <v>234</v>
      </c>
      <c r="F133" s="10" t="s">
        <v>232</v>
      </c>
      <c r="G133" s="19"/>
      <c r="H133" s="144">
        <f>H134</f>
        <v>127070</v>
      </c>
      <c r="I133" s="83"/>
      <c r="J133" s="116"/>
    </row>
    <row r="134" spans="1:10" ht="12.75">
      <c r="A134" s="55" t="s">
        <v>105</v>
      </c>
      <c r="B134" s="28" t="s">
        <v>236</v>
      </c>
      <c r="C134" s="28" t="s">
        <v>247</v>
      </c>
      <c r="D134" s="10" t="s">
        <v>372</v>
      </c>
      <c r="E134" s="10" t="s">
        <v>234</v>
      </c>
      <c r="F134" s="10" t="s">
        <v>232</v>
      </c>
      <c r="G134" s="19" t="s">
        <v>111</v>
      </c>
      <c r="H134" s="144">
        <v>127070</v>
      </c>
      <c r="I134" s="83"/>
      <c r="J134" s="116"/>
    </row>
    <row r="135" spans="1:11" s="17" customFormat="1" ht="18.75" customHeight="1">
      <c r="A135" s="59" t="s">
        <v>305</v>
      </c>
      <c r="B135" s="29" t="s">
        <v>236</v>
      </c>
      <c r="C135" s="29" t="s">
        <v>244</v>
      </c>
      <c r="D135" s="26"/>
      <c r="E135" s="26"/>
      <c r="F135" s="26"/>
      <c r="G135" s="20"/>
      <c r="H135" s="143">
        <f>H140+H148+H136</f>
        <v>34375</v>
      </c>
      <c r="I135" s="82"/>
      <c r="J135" s="115"/>
      <c r="K135" s="50"/>
    </row>
    <row r="136" spans="1:11" s="17" customFormat="1" ht="29.25" customHeight="1">
      <c r="A136" s="68" t="s">
        <v>162</v>
      </c>
      <c r="B136" s="28" t="s">
        <v>236</v>
      </c>
      <c r="C136" s="28" t="s">
        <v>244</v>
      </c>
      <c r="D136" s="10" t="s">
        <v>296</v>
      </c>
      <c r="E136" s="10" t="s">
        <v>233</v>
      </c>
      <c r="F136" s="10" t="s">
        <v>233</v>
      </c>
      <c r="G136" s="19"/>
      <c r="H136" s="144">
        <f>H137</f>
        <v>8845</v>
      </c>
      <c r="I136" s="83"/>
      <c r="J136" s="116"/>
      <c r="K136" s="50"/>
    </row>
    <row r="137" spans="1:11" s="17" customFormat="1" ht="18" customHeight="1">
      <c r="A137" s="68" t="s">
        <v>160</v>
      </c>
      <c r="B137" s="28" t="s">
        <v>236</v>
      </c>
      <c r="C137" s="28" t="s">
        <v>244</v>
      </c>
      <c r="D137" s="10" t="s">
        <v>296</v>
      </c>
      <c r="E137" s="10" t="s">
        <v>66</v>
      </c>
      <c r="F137" s="10" t="s">
        <v>233</v>
      </c>
      <c r="G137" s="19"/>
      <c r="H137" s="144">
        <f>H138</f>
        <v>8845</v>
      </c>
      <c r="I137" s="83"/>
      <c r="J137" s="116"/>
      <c r="K137" s="50"/>
    </row>
    <row r="138" spans="1:11" s="17" customFormat="1" ht="30" customHeight="1">
      <c r="A138" s="62" t="s">
        <v>355</v>
      </c>
      <c r="B138" s="28" t="s">
        <v>236</v>
      </c>
      <c r="C138" s="28" t="s">
        <v>244</v>
      </c>
      <c r="D138" s="10" t="s">
        <v>296</v>
      </c>
      <c r="E138" s="10" t="s">
        <v>66</v>
      </c>
      <c r="F138" s="10" t="s">
        <v>66</v>
      </c>
      <c r="G138" s="19"/>
      <c r="H138" s="144">
        <f>H139</f>
        <v>8845</v>
      </c>
      <c r="I138" s="83"/>
      <c r="J138" s="116"/>
      <c r="K138" s="50"/>
    </row>
    <row r="139" spans="1:11" s="17" customFormat="1" ht="18.75" customHeight="1">
      <c r="A139" s="68" t="s">
        <v>104</v>
      </c>
      <c r="B139" s="28" t="s">
        <v>236</v>
      </c>
      <c r="C139" s="28" t="s">
        <v>244</v>
      </c>
      <c r="D139" s="10" t="s">
        <v>296</v>
      </c>
      <c r="E139" s="10" t="s">
        <v>66</v>
      </c>
      <c r="F139" s="10" t="s">
        <v>66</v>
      </c>
      <c r="G139" s="19" t="s">
        <v>109</v>
      </c>
      <c r="H139" s="144">
        <v>8845</v>
      </c>
      <c r="I139" s="83"/>
      <c r="J139" s="116"/>
      <c r="K139" s="50"/>
    </row>
    <row r="140" spans="1:10" ht="28.5" customHeight="1">
      <c r="A140" s="55" t="s">
        <v>298</v>
      </c>
      <c r="B140" s="28" t="s">
        <v>236</v>
      </c>
      <c r="C140" s="28" t="s">
        <v>244</v>
      </c>
      <c r="D140" s="10" t="s">
        <v>69</v>
      </c>
      <c r="E140" s="10" t="s">
        <v>233</v>
      </c>
      <c r="F140" s="10" t="s">
        <v>233</v>
      </c>
      <c r="G140" s="19"/>
      <c r="H140" s="144">
        <f>H141</f>
        <v>6530</v>
      </c>
      <c r="I140" s="83"/>
      <c r="J140" s="116"/>
    </row>
    <row r="141" spans="1:10" ht="14.25" customHeight="1">
      <c r="A141" s="55" t="s">
        <v>299</v>
      </c>
      <c r="B141" s="28" t="s">
        <v>236</v>
      </c>
      <c r="C141" s="28" t="s">
        <v>244</v>
      </c>
      <c r="D141" s="10" t="s">
        <v>69</v>
      </c>
      <c r="E141" s="10" t="s">
        <v>235</v>
      </c>
      <c r="F141" s="10" t="s">
        <v>233</v>
      </c>
      <c r="G141" s="19"/>
      <c r="H141" s="144">
        <f>H142+H144+H146</f>
        <v>6530</v>
      </c>
      <c r="I141" s="83"/>
      <c r="J141" s="116"/>
    </row>
    <row r="142" spans="1:10" ht="25.5">
      <c r="A142" s="63" t="s">
        <v>70</v>
      </c>
      <c r="B142" s="28" t="s">
        <v>236</v>
      </c>
      <c r="C142" s="28" t="s">
        <v>244</v>
      </c>
      <c r="D142" s="10" t="s">
        <v>69</v>
      </c>
      <c r="E142" s="10" t="s">
        <v>235</v>
      </c>
      <c r="F142" s="10" t="s">
        <v>232</v>
      </c>
      <c r="G142" s="19"/>
      <c r="H142" s="144">
        <f>H143</f>
        <v>5000</v>
      </c>
      <c r="I142" s="83"/>
      <c r="J142" s="116"/>
    </row>
    <row r="143" spans="1:10" ht="12.75">
      <c r="A143" s="55" t="s">
        <v>164</v>
      </c>
      <c r="B143" s="28" t="s">
        <v>236</v>
      </c>
      <c r="C143" s="28" t="s">
        <v>244</v>
      </c>
      <c r="D143" s="10" t="s">
        <v>69</v>
      </c>
      <c r="E143" s="10" t="s">
        <v>235</v>
      </c>
      <c r="F143" s="10" t="s">
        <v>232</v>
      </c>
      <c r="G143" s="19" t="s">
        <v>238</v>
      </c>
      <c r="H143" s="144">
        <v>5000</v>
      </c>
      <c r="I143" s="83"/>
      <c r="J143" s="116"/>
    </row>
    <row r="144" spans="1:10" ht="17.25" customHeight="1">
      <c r="A144" s="63" t="s">
        <v>71</v>
      </c>
      <c r="B144" s="28" t="s">
        <v>236</v>
      </c>
      <c r="C144" s="28" t="s">
        <v>244</v>
      </c>
      <c r="D144" s="10" t="s">
        <v>69</v>
      </c>
      <c r="E144" s="10" t="s">
        <v>235</v>
      </c>
      <c r="F144" s="10" t="s">
        <v>234</v>
      </c>
      <c r="G144" s="19"/>
      <c r="H144" s="144">
        <f>H145</f>
        <v>900</v>
      </c>
      <c r="I144" s="83"/>
      <c r="J144" s="116"/>
    </row>
    <row r="145" spans="1:10" ht="12.75">
      <c r="A145" s="55" t="s">
        <v>164</v>
      </c>
      <c r="B145" s="28" t="s">
        <v>236</v>
      </c>
      <c r="C145" s="28" t="s">
        <v>244</v>
      </c>
      <c r="D145" s="10" t="s">
        <v>69</v>
      </c>
      <c r="E145" s="10" t="s">
        <v>235</v>
      </c>
      <c r="F145" s="10" t="s">
        <v>234</v>
      </c>
      <c r="G145" s="19" t="s">
        <v>238</v>
      </c>
      <c r="H145" s="144">
        <v>900</v>
      </c>
      <c r="I145" s="83"/>
      <c r="J145" s="116"/>
    </row>
    <row r="146" spans="1:10" ht="15" customHeight="1">
      <c r="A146" s="63" t="s">
        <v>72</v>
      </c>
      <c r="B146" s="28" t="s">
        <v>236</v>
      </c>
      <c r="C146" s="28" t="s">
        <v>244</v>
      </c>
      <c r="D146" s="10" t="s">
        <v>69</v>
      </c>
      <c r="E146" s="10" t="s">
        <v>235</v>
      </c>
      <c r="F146" s="10" t="s">
        <v>235</v>
      </c>
      <c r="G146" s="19"/>
      <c r="H146" s="144">
        <f>H147</f>
        <v>630</v>
      </c>
      <c r="I146" s="83"/>
      <c r="J146" s="116"/>
    </row>
    <row r="147" spans="1:10" ht="12.75">
      <c r="A147" s="55" t="s">
        <v>164</v>
      </c>
      <c r="B147" s="28" t="s">
        <v>236</v>
      </c>
      <c r="C147" s="28" t="s">
        <v>244</v>
      </c>
      <c r="D147" s="10" t="s">
        <v>69</v>
      </c>
      <c r="E147" s="10" t="s">
        <v>235</v>
      </c>
      <c r="F147" s="10" t="s">
        <v>235</v>
      </c>
      <c r="G147" s="19" t="s">
        <v>238</v>
      </c>
      <c r="H147" s="144">
        <v>630</v>
      </c>
      <c r="I147" s="83"/>
      <c r="J147" s="116"/>
    </row>
    <row r="148" spans="1:10" ht="15.75" customHeight="1">
      <c r="A148" s="55" t="s">
        <v>230</v>
      </c>
      <c r="B148" s="28" t="s">
        <v>236</v>
      </c>
      <c r="C148" s="28" t="s">
        <v>244</v>
      </c>
      <c r="D148" s="10" t="s">
        <v>189</v>
      </c>
      <c r="E148" s="10" t="s">
        <v>233</v>
      </c>
      <c r="F148" s="10" t="s">
        <v>233</v>
      </c>
      <c r="G148" s="19"/>
      <c r="H148" s="144">
        <f>H149+H151</f>
        <v>19000</v>
      </c>
      <c r="I148" s="83"/>
      <c r="J148" s="116"/>
    </row>
    <row r="149" spans="1:10" ht="56.25" customHeight="1">
      <c r="A149" s="63" t="s">
        <v>375</v>
      </c>
      <c r="B149" s="28" t="s">
        <v>236</v>
      </c>
      <c r="C149" s="28" t="s">
        <v>244</v>
      </c>
      <c r="D149" s="10" t="s">
        <v>189</v>
      </c>
      <c r="E149" s="10" t="s">
        <v>237</v>
      </c>
      <c r="F149" s="10" t="s">
        <v>233</v>
      </c>
      <c r="G149" s="19"/>
      <c r="H149" s="144">
        <f>H150</f>
        <v>10000</v>
      </c>
      <c r="I149" s="83"/>
      <c r="J149" s="116"/>
    </row>
    <row r="150" spans="1:10" ht="12.75">
      <c r="A150" s="55" t="s">
        <v>164</v>
      </c>
      <c r="B150" s="28" t="s">
        <v>236</v>
      </c>
      <c r="C150" s="28" t="s">
        <v>244</v>
      </c>
      <c r="D150" s="10" t="s">
        <v>189</v>
      </c>
      <c r="E150" s="10" t="s">
        <v>237</v>
      </c>
      <c r="F150" s="10" t="s">
        <v>233</v>
      </c>
      <c r="G150" s="19" t="s">
        <v>238</v>
      </c>
      <c r="H150" s="144">
        <v>10000</v>
      </c>
      <c r="I150" s="83"/>
      <c r="J150" s="116"/>
    </row>
    <row r="151" spans="1:10" ht="12.75">
      <c r="A151" s="63" t="s">
        <v>81</v>
      </c>
      <c r="B151" s="28" t="s">
        <v>236</v>
      </c>
      <c r="C151" s="28" t="s">
        <v>244</v>
      </c>
      <c r="D151" s="10" t="s">
        <v>189</v>
      </c>
      <c r="E151" s="10" t="s">
        <v>98</v>
      </c>
      <c r="F151" s="10" t="s">
        <v>233</v>
      </c>
      <c r="G151" s="19"/>
      <c r="H151" s="144">
        <f>H153</f>
        <v>9000</v>
      </c>
      <c r="I151" s="83"/>
      <c r="J151" s="116"/>
    </row>
    <row r="152" spans="1:10" ht="12.75">
      <c r="A152" s="63" t="s">
        <v>82</v>
      </c>
      <c r="B152" s="28" t="s">
        <v>236</v>
      </c>
      <c r="C152" s="28" t="s">
        <v>244</v>
      </c>
      <c r="D152" s="10" t="s">
        <v>189</v>
      </c>
      <c r="E152" s="10" t="s">
        <v>98</v>
      </c>
      <c r="F152" s="10" t="s">
        <v>232</v>
      </c>
      <c r="G152" s="19"/>
      <c r="H152" s="144">
        <f>H153</f>
        <v>9000</v>
      </c>
      <c r="I152" s="83"/>
      <c r="J152" s="116"/>
    </row>
    <row r="153" spans="1:10" ht="12.75">
      <c r="A153" s="55" t="s">
        <v>105</v>
      </c>
      <c r="B153" s="28" t="s">
        <v>236</v>
      </c>
      <c r="C153" s="28" t="s">
        <v>244</v>
      </c>
      <c r="D153" s="10" t="s">
        <v>189</v>
      </c>
      <c r="E153" s="10" t="s">
        <v>98</v>
      </c>
      <c r="F153" s="10" t="s">
        <v>232</v>
      </c>
      <c r="G153" s="19" t="s">
        <v>111</v>
      </c>
      <c r="H153" s="144">
        <v>9000</v>
      </c>
      <c r="I153" s="83"/>
      <c r="J153" s="116"/>
    </row>
    <row r="154" spans="1:11" s="17" customFormat="1" ht="18.75" customHeight="1">
      <c r="A154" s="59" t="s">
        <v>225</v>
      </c>
      <c r="B154" s="29" t="s">
        <v>237</v>
      </c>
      <c r="C154" s="29"/>
      <c r="D154" s="26"/>
      <c r="E154" s="26"/>
      <c r="F154" s="26"/>
      <c r="G154" s="20"/>
      <c r="H154" s="143">
        <f>H155+H188+H183</f>
        <v>1276302.925</v>
      </c>
      <c r="I154" s="82"/>
      <c r="J154" s="115"/>
      <c r="K154" s="107"/>
    </row>
    <row r="155" spans="1:11" s="17" customFormat="1" ht="15" customHeight="1">
      <c r="A155" s="59" t="s">
        <v>306</v>
      </c>
      <c r="B155" s="29" t="s">
        <v>237</v>
      </c>
      <c r="C155" s="29" t="s">
        <v>232</v>
      </c>
      <c r="D155" s="26"/>
      <c r="E155" s="26"/>
      <c r="F155" s="26"/>
      <c r="G155" s="20"/>
      <c r="H155" s="143">
        <f>H167+H178+H156+H160</f>
        <v>576065.5249999999</v>
      </c>
      <c r="I155" s="82"/>
      <c r="J155" s="115"/>
      <c r="K155" s="50"/>
    </row>
    <row r="156" spans="1:11" s="17" customFormat="1" ht="15" customHeight="1">
      <c r="A156" s="93" t="s">
        <v>156</v>
      </c>
      <c r="B156" s="28" t="s">
        <v>237</v>
      </c>
      <c r="C156" s="28" t="s">
        <v>232</v>
      </c>
      <c r="D156" s="10" t="s">
        <v>263</v>
      </c>
      <c r="E156" s="10" t="s">
        <v>233</v>
      </c>
      <c r="F156" s="10" t="s">
        <v>233</v>
      </c>
      <c r="G156" s="20"/>
      <c r="H156" s="144">
        <f>H157</f>
        <v>1374.1</v>
      </c>
      <c r="I156" s="82"/>
      <c r="J156" s="116"/>
      <c r="K156" s="50"/>
    </row>
    <row r="157" spans="1:11" s="17" customFormat="1" ht="15" customHeight="1">
      <c r="A157" s="93" t="s">
        <v>151</v>
      </c>
      <c r="B157" s="28" t="s">
        <v>237</v>
      </c>
      <c r="C157" s="28" t="s">
        <v>232</v>
      </c>
      <c r="D157" s="10" t="s">
        <v>263</v>
      </c>
      <c r="E157" s="10" t="s">
        <v>237</v>
      </c>
      <c r="F157" s="10" t="s">
        <v>233</v>
      </c>
      <c r="G157" s="20"/>
      <c r="H157" s="144">
        <f>H158</f>
        <v>1374.1</v>
      </c>
      <c r="I157" s="82"/>
      <c r="J157" s="116"/>
      <c r="K157" s="50"/>
    </row>
    <row r="158" spans="1:11" s="17" customFormat="1" ht="15" customHeight="1">
      <c r="A158" s="93" t="s">
        <v>264</v>
      </c>
      <c r="B158" s="28" t="s">
        <v>237</v>
      </c>
      <c r="C158" s="28" t="s">
        <v>232</v>
      </c>
      <c r="D158" s="10" t="s">
        <v>263</v>
      </c>
      <c r="E158" s="10" t="s">
        <v>237</v>
      </c>
      <c r="F158" s="10" t="s">
        <v>232</v>
      </c>
      <c r="G158" s="127"/>
      <c r="H158" s="144">
        <f>H159</f>
        <v>1374.1</v>
      </c>
      <c r="I158" s="82"/>
      <c r="J158" s="116"/>
      <c r="K158" s="50"/>
    </row>
    <row r="159" spans="1:11" s="17" customFormat="1" ht="15" customHeight="1">
      <c r="A159" s="93" t="s">
        <v>108</v>
      </c>
      <c r="B159" s="28" t="s">
        <v>237</v>
      </c>
      <c r="C159" s="28" t="s">
        <v>232</v>
      </c>
      <c r="D159" s="10" t="s">
        <v>263</v>
      </c>
      <c r="E159" s="10" t="s">
        <v>237</v>
      </c>
      <c r="F159" s="10" t="s">
        <v>232</v>
      </c>
      <c r="G159" s="19" t="s">
        <v>114</v>
      </c>
      <c r="H159" s="144">
        <v>1374.1</v>
      </c>
      <c r="I159" s="82"/>
      <c r="J159" s="116"/>
      <c r="K159" s="50"/>
    </row>
    <row r="160" spans="1:11" s="17" customFormat="1" ht="39" customHeight="1">
      <c r="A160" s="129" t="s">
        <v>441</v>
      </c>
      <c r="B160" s="33" t="s">
        <v>237</v>
      </c>
      <c r="C160" s="33" t="s">
        <v>232</v>
      </c>
      <c r="D160" s="101" t="s">
        <v>442</v>
      </c>
      <c r="E160" s="101" t="s">
        <v>233</v>
      </c>
      <c r="F160" s="101" t="s">
        <v>233</v>
      </c>
      <c r="G160" s="33"/>
      <c r="H160" s="151">
        <f>H161+H164</f>
        <v>177798.6</v>
      </c>
      <c r="I160" s="82"/>
      <c r="J160" s="116"/>
      <c r="K160" s="50"/>
    </row>
    <row r="161" spans="1:11" s="17" customFormat="1" ht="70.5" customHeight="1">
      <c r="A161" s="129" t="s">
        <v>458</v>
      </c>
      <c r="B161" s="33" t="s">
        <v>237</v>
      </c>
      <c r="C161" s="33" t="s">
        <v>232</v>
      </c>
      <c r="D161" s="101" t="s">
        <v>442</v>
      </c>
      <c r="E161" s="101" t="s">
        <v>232</v>
      </c>
      <c r="F161" s="101" t="s">
        <v>233</v>
      </c>
      <c r="G161" s="33"/>
      <c r="H161" s="151" t="str">
        <f>H162</f>
        <v>164072,6</v>
      </c>
      <c r="I161" s="82"/>
      <c r="J161" s="116"/>
      <c r="K161" s="50"/>
    </row>
    <row r="162" spans="1:11" s="17" customFormat="1" ht="49.5" customHeight="1">
      <c r="A162" s="129" t="s">
        <v>459</v>
      </c>
      <c r="B162" s="33" t="s">
        <v>237</v>
      </c>
      <c r="C162" s="33" t="s">
        <v>232</v>
      </c>
      <c r="D162" s="101" t="s">
        <v>442</v>
      </c>
      <c r="E162" s="101" t="s">
        <v>232</v>
      </c>
      <c r="F162" s="101" t="s">
        <v>232</v>
      </c>
      <c r="G162" s="33"/>
      <c r="H162" s="151" t="str">
        <f>H163</f>
        <v>164072,6</v>
      </c>
      <c r="I162" s="82"/>
      <c r="J162" s="116"/>
      <c r="K162" s="50"/>
    </row>
    <row r="163" spans="1:11" s="17" customFormat="1" ht="12" customHeight="1">
      <c r="A163" s="86" t="s">
        <v>107</v>
      </c>
      <c r="B163" s="33" t="s">
        <v>237</v>
      </c>
      <c r="C163" s="33" t="s">
        <v>232</v>
      </c>
      <c r="D163" s="101" t="s">
        <v>442</v>
      </c>
      <c r="E163" s="101" t="s">
        <v>232</v>
      </c>
      <c r="F163" s="101" t="s">
        <v>232</v>
      </c>
      <c r="G163" s="33" t="s">
        <v>113</v>
      </c>
      <c r="H163" s="98" t="s">
        <v>447</v>
      </c>
      <c r="I163" s="82"/>
      <c r="J163" s="116"/>
      <c r="K163" s="50"/>
    </row>
    <row r="164" spans="1:11" s="17" customFormat="1" ht="47.25" customHeight="1">
      <c r="A164" s="129" t="s">
        <v>445</v>
      </c>
      <c r="B164" s="33" t="s">
        <v>237</v>
      </c>
      <c r="C164" s="33" t="s">
        <v>232</v>
      </c>
      <c r="D164" s="101" t="s">
        <v>442</v>
      </c>
      <c r="E164" s="101" t="s">
        <v>234</v>
      </c>
      <c r="F164" s="101" t="s">
        <v>233</v>
      </c>
      <c r="G164" s="33"/>
      <c r="H164" s="151">
        <f>H165</f>
        <v>13726</v>
      </c>
      <c r="I164" s="82"/>
      <c r="J164" s="116"/>
      <c r="K164" s="50"/>
    </row>
    <row r="165" spans="1:11" s="17" customFormat="1" ht="36" customHeight="1">
      <c r="A165" s="129" t="s">
        <v>460</v>
      </c>
      <c r="B165" s="33" t="s">
        <v>237</v>
      </c>
      <c r="C165" s="33" t="s">
        <v>232</v>
      </c>
      <c r="D165" s="101" t="s">
        <v>442</v>
      </c>
      <c r="E165" s="101" t="s">
        <v>234</v>
      </c>
      <c r="F165" s="101" t="s">
        <v>232</v>
      </c>
      <c r="G165" s="33"/>
      <c r="H165" s="151">
        <f>H166</f>
        <v>13726</v>
      </c>
      <c r="I165" s="82"/>
      <c r="J165" s="116"/>
      <c r="K165" s="50"/>
    </row>
    <row r="166" spans="1:11" s="17" customFormat="1" ht="15" customHeight="1">
      <c r="A166" s="86" t="s">
        <v>107</v>
      </c>
      <c r="B166" s="33" t="s">
        <v>237</v>
      </c>
      <c r="C166" s="33" t="s">
        <v>232</v>
      </c>
      <c r="D166" s="101" t="s">
        <v>442</v>
      </c>
      <c r="E166" s="101" t="s">
        <v>234</v>
      </c>
      <c r="F166" s="101" t="s">
        <v>232</v>
      </c>
      <c r="G166" s="33" t="s">
        <v>113</v>
      </c>
      <c r="H166" s="145">
        <v>13726</v>
      </c>
      <c r="I166" s="82"/>
      <c r="J166" s="116"/>
      <c r="K166" s="50"/>
    </row>
    <row r="167" spans="1:10" ht="12.75">
      <c r="A167" s="93" t="s">
        <v>226</v>
      </c>
      <c r="B167" s="28" t="s">
        <v>237</v>
      </c>
      <c r="C167" s="28" t="s">
        <v>232</v>
      </c>
      <c r="D167" s="10" t="s">
        <v>73</v>
      </c>
      <c r="E167" s="10" t="s">
        <v>233</v>
      </c>
      <c r="F167" s="10" t="s">
        <v>233</v>
      </c>
      <c r="G167" s="19"/>
      <c r="H167" s="144">
        <f>H171+H168</f>
        <v>323757.82499999995</v>
      </c>
      <c r="I167" s="83"/>
      <c r="J167" s="116"/>
    </row>
    <row r="168" spans="1:10" ht="42" customHeight="1">
      <c r="A168" s="130" t="s">
        <v>227</v>
      </c>
      <c r="B168" s="33" t="s">
        <v>237</v>
      </c>
      <c r="C168" s="33" t="s">
        <v>232</v>
      </c>
      <c r="D168" s="32" t="s">
        <v>73</v>
      </c>
      <c r="E168" s="32" t="s">
        <v>234</v>
      </c>
      <c r="F168" s="32" t="s">
        <v>233</v>
      </c>
      <c r="G168" s="98"/>
      <c r="H168" s="146">
        <f>H169</f>
        <v>262709.6</v>
      </c>
      <c r="I168" s="83"/>
      <c r="J168" s="116"/>
    </row>
    <row r="169" spans="1:10" ht="42" customHeight="1">
      <c r="A169" s="130" t="s">
        <v>74</v>
      </c>
      <c r="B169" s="33" t="s">
        <v>237</v>
      </c>
      <c r="C169" s="33" t="s">
        <v>232</v>
      </c>
      <c r="D169" s="32" t="s">
        <v>73</v>
      </c>
      <c r="E169" s="32" t="s">
        <v>234</v>
      </c>
      <c r="F169" s="32" t="s">
        <v>232</v>
      </c>
      <c r="G169" s="98"/>
      <c r="H169" s="146">
        <f>H170</f>
        <v>262709.6</v>
      </c>
      <c r="I169" s="83"/>
      <c r="J169" s="116"/>
    </row>
    <row r="170" spans="1:10" ht="12.75">
      <c r="A170" s="55" t="s">
        <v>164</v>
      </c>
      <c r="B170" s="28" t="s">
        <v>237</v>
      </c>
      <c r="C170" s="28" t="s">
        <v>232</v>
      </c>
      <c r="D170" s="10" t="s">
        <v>73</v>
      </c>
      <c r="E170" s="10" t="s">
        <v>234</v>
      </c>
      <c r="F170" s="10" t="s">
        <v>232</v>
      </c>
      <c r="G170" s="19" t="s">
        <v>238</v>
      </c>
      <c r="H170" s="144">
        <f>268200-5490.4</f>
        <v>262709.6</v>
      </c>
      <c r="I170" s="83"/>
      <c r="J170" s="116"/>
    </row>
    <row r="171" spans="1:10" ht="15" customHeight="1">
      <c r="A171" s="55" t="s">
        <v>228</v>
      </c>
      <c r="B171" s="28" t="s">
        <v>237</v>
      </c>
      <c r="C171" s="28" t="s">
        <v>232</v>
      </c>
      <c r="D171" s="10" t="s">
        <v>73</v>
      </c>
      <c r="E171" s="10" t="s">
        <v>235</v>
      </c>
      <c r="F171" s="10" t="s">
        <v>233</v>
      </c>
      <c r="G171" s="19"/>
      <c r="H171" s="144">
        <f>H172+H174+H176</f>
        <v>61048.225</v>
      </c>
      <c r="I171" s="83"/>
      <c r="J171" s="116"/>
    </row>
    <row r="172" spans="1:10" ht="22.5" customHeight="1">
      <c r="A172" s="63" t="s">
        <v>75</v>
      </c>
      <c r="B172" s="28" t="s">
        <v>237</v>
      </c>
      <c r="C172" s="28" t="s">
        <v>232</v>
      </c>
      <c r="D172" s="10" t="s">
        <v>73</v>
      </c>
      <c r="E172" s="10" t="s">
        <v>235</v>
      </c>
      <c r="F172" s="10" t="s">
        <v>232</v>
      </c>
      <c r="G172" s="19"/>
      <c r="H172" s="144">
        <f>H173</f>
        <v>43250</v>
      </c>
      <c r="I172" s="83"/>
      <c r="J172" s="116"/>
    </row>
    <row r="173" spans="1:10" ht="12.75">
      <c r="A173" s="55" t="s">
        <v>107</v>
      </c>
      <c r="B173" s="28" t="s">
        <v>237</v>
      </c>
      <c r="C173" s="28" t="s">
        <v>232</v>
      </c>
      <c r="D173" s="10" t="s">
        <v>73</v>
      </c>
      <c r="E173" s="10" t="s">
        <v>235</v>
      </c>
      <c r="F173" s="10" t="s">
        <v>232</v>
      </c>
      <c r="G173" s="19" t="s">
        <v>113</v>
      </c>
      <c r="H173" s="144">
        <f>44000-750</f>
        <v>43250</v>
      </c>
      <c r="I173" s="83"/>
      <c r="J173" s="116"/>
    </row>
    <row r="174" spans="1:10" ht="27" customHeight="1">
      <c r="A174" s="63" t="s">
        <v>76</v>
      </c>
      <c r="B174" s="28" t="s">
        <v>237</v>
      </c>
      <c r="C174" s="28" t="s">
        <v>232</v>
      </c>
      <c r="D174" s="10" t="s">
        <v>73</v>
      </c>
      <c r="E174" s="10" t="s">
        <v>235</v>
      </c>
      <c r="F174" s="10" t="s">
        <v>234</v>
      </c>
      <c r="G174" s="19"/>
      <c r="H174" s="144">
        <f>H175</f>
        <v>17048.225</v>
      </c>
      <c r="I174" s="83"/>
      <c r="J174" s="116"/>
    </row>
    <row r="175" spans="1:10" ht="12.75">
      <c r="A175" s="55" t="s">
        <v>164</v>
      </c>
      <c r="B175" s="28" t="s">
        <v>237</v>
      </c>
      <c r="C175" s="128" t="s">
        <v>232</v>
      </c>
      <c r="D175" s="128" t="s">
        <v>73</v>
      </c>
      <c r="E175" s="10" t="s">
        <v>235</v>
      </c>
      <c r="F175" s="10" t="s">
        <v>234</v>
      </c>
      <c r="G175" s="19" t="s">
        <v>238</v>
      </c>
      <c r="H175" s="144">
        <f>900+528.325+15619.9</f>
        <v>17048.225</v>
      </c>
      <c r="I175" s="83"/>
      <c r="J175" s="116"/>
    </row>
    <row r="176" spans="1:10" ht="25.5">
      <c r="A176" s="86" t="s">
        <v>448</v>
      </c>
      <c r="B176" s="104" t="s">
        <v>237</v>
      </c>
      <c r="C176" s="105" t="s">
        <v>232</v>
      </c>
      <c r="D176" s="105" t="s">
        <v>73</v>
      </c>
      <c r="E176" s="101" t="s">
        <v>235</v>
      </c>
      <c r="F176" s="101" t="s">
        <v>235</v>
      </c>
      <c r="G176" s="102"/>
      <c r="H176" s="145">
        <f>H177</f>
        <v>750</v>
      </c>
      <c r="I176" s="83"/>
      <c r="J176" s="116"/>
    </row>
    <row r="177" spans="1:10" ht="12.75">
      <c r="A177" s="86" t="s">
        <v>107</v>
      </c>
      <c r="B177" s="104" t="s">
        <v>237</v>
      </c>
      <c r="C177" s="105" t="s">
        <v>232</v>
      </c>
      <c r="D177" s="105" t="s">
        <v>73</v>
      </c>
      <c r="E177" s="101" t="s">
        <v>235</v>
      </c>
      <c r="F177" s="101" t="s">
        <v>235</v>
      </c>
      <c r="G177" s="102" t="s">
        <v>113</v>
      </c>
      <c r="H177" s="145">
        <v>750</v>
      </c>
      <c r="I177" s="83"/>
      <c r="J177" s="116"/>
    </row>
    <row r="178" spans="1:10" ht="16.5" customHeight="1">
      <c r="A178" s="55" t="s">
        <v>230</v>
      </c>
      <c r="B178" s="28" t="s">
        <v>237</v>
      </c>
      <c r="C178" s="28" t="s">
        <v>232</v>
      </c>
      <c r="D178" s="10" t="s">
        <v>189</v>
      </c>
      <c r="E178" s="10" t="s">
        <v>233</v>
      </c>
      <c r="F178" s="10" t="s">
        <v>233</v>
      </c>
      <c r="G178" s="19"/>
      <c r="H178" s="144">
        <f>H179+H181</f>
        <v>73135</v>
      </c>
      <c r="I178" s="83"/>
      <c r="J178" s="116"/>
    </row>
    <row r="179" spans="1:10" ht="28.5" customHeight="1">
      <c r="A179" s="63" t="s">
        <v>79</v>
      </c>
      <c r="B179" s="28" t="s">
        <v>237</v>
      </c>
      <c r="C179" s="28" t="s">
        <v>232</v>
      </c>
      <c r="D179" s="10" t="s">
        <v>189</v>
      </c>
      <c r="E179" s="10" t="s">
        <v>239</v>
      </c>
      <c r="F179" s="10" t="s">
        <v>233</v>
      </c>
      <c r="G179" s="19"/>
      <c r="H179" s="144">
        <f>H180</f>
        <v>45055</v>
      </c>
      <c r="I179" s="83"/>
      <c r="J179" s="116"/>
    </row>
    <row r="180" spans="1:10" ht="12.75">
      <c r="A180" s="55" t="s">
        <v>105</v>
      </c>
      <c r="B180" s="28" t="s">
        <v>237</v>
      </c>
      <c r="C180" s="28" t="s">
        <v>232</v>
      </c>
      <c r="D180" s="10" t="s">
        <v>189</v>
      </c>
      <c r="E180" s="10" t="s">
        <v>239</v>
      </c>
      <c r="F180" s="10" t="s">
        <v>233</v>
      </c>
      <c r="G180" s="19" t="s">
        <v>111</v>
      </c>
      <c r="H180" s="144">
        <v>45055</v>
      </c>
      <c r="I180" s="83"/>
      <c r="J180" s="116"/>
    </row>
    <row r="181" spans="1:10" ht="29.25" customHeight="1">
      <c r="A181" s="63" t="s">
        <v>78</v>
      </c>
      <c r="B181" s="28" t="s">
        <v>237</v>
      </c>
      <c r="C181" s="28" t="s">
        <v>232</v>
      </c>
      <c r="D181" s="10" t="s">
        <v>189</v>
      </c>
      <c r="E181" s="10" t="s">
        <v>240</v>
      </c>
      <c r="F181" s="10" t="s">
        <v>233</v>
      </c>
      <c r="G181" s="127"/>
      <c r="H181" s="144">
        <f>H182</f>
        <v>28080</v>
      </c>
      <c r="I181" s="83"/>
      <c r="J181" s="116"/>
    </row>
    <row r="182" spans="1:10" ht="12.75">
      <c r="A182" s="55" t="s">
        <v>164</v>
      </c>
      <c r="B182" s="28" t="s">
        <v>237</v>
      </c>
      <c r="C182" s="28" t="s">
        <v>232</v>
      </c>
      <c r="D182" s="10" t="s">
        <v>189</v>
      </c>
      <c r="E182" s="10" t="s">
        <v>240</v>
      </c>
      <c r="F182" s="10" t="s">
        <v>233</v>
      </c>
      <c r="G182" s="19" t="s">
        <v>238</v>
      </c>
      <c r="H182" s="144">
        <v>28080</v>
      </c>
      <c r="I182" s="83"/>
      <c r="J182" s="116"/>
    </row>
    <row r="183" spans="1:11" s="17" customFormat="1" ht="12.75">
      <c r="A183" s="59" t="s">
        <v>324</v>
      </c>
      <c r="B183" s="29" t="s">
        <v>237</v>
      </c>
      <c r="C183" s="29" t="s">
        <v>234</v>
      </c>
      <c r="D183" s="26"/>
      <c r="E183" s="26"/>
      <c r="F183" s="26"/>
      <c r="G183" s="20"/>
      <c r="H183" s="143">
        <f>H184</f>
        <v>43635.7</v>
      </c>
      <c r="I183" s="82"/>
      <c r="J183" s="116"/>
      <c r="K183" s="50"/>
    </row>
    <row r="184" spans="1:10" ht="12.75">
      <c r="A184" s="55" t="s">
        <v>327</v>
      </c>
      <c r="B184" s="28" t="s">
        <v>237</v>
      </c>
      <c r="C184" s="28" t="s">
        <v>234</v>
      </c>
      <c r="D184" s="10" t="s">
        <v>325</v>
      </c>
      <c r="E184" s="10" t="s">
        <v>233</v>
      </c>
      <c r="F184" s="10" t="s">
        <v>233</v>
      </c>
      <c r="G184" s="19"/>
      <c r="H184" s="144">
        <f>H185</f>
        <v>43635.7</v>
      </c>
      <c r="I184" s="83"/>
      <c r="J184" s="116"/>
    </row>
    <row r="185" spans="1:10" ht="12.75">
      <c r="A185" s="55" t="s">
        <v>326</v>
      </c>
      <c r="B185" s="28" t="s">
        <v>237</v>
      </c>
      <c r="C185" s="28" t="s">
        <v>234</v>
      </c>
      <c r="D185" s="10" t="s">
        <v>325</v>
      </c>
      <c r="E185" s="10" t="s">
        <v>237</v>
      </c>
      <c r="F185" s="10" t="s">
        <v>233</v>
      </c>
      <c r="G185" s="19"/>
      <c r="H185" s="144">
        <f>H186</f>
        <v>43635.7</v>
      </c>
      <c r="I185" s="83"/>
      <c r="J185" s="116"/>
    </row>
    <row r="186" spans="1:10" ht="12.75">
      <c r="A186" s="55" t="s">
        <v>377</v>
      </c>
      <c r="B186" s="28" t="s">
        <v>237</v>
      </c>
      <c r="C186" s="28" t="s">
        <v>234</v>
      </c>
      <c r="D186" s="10" t="s">
        <v>325</v>
      </c>
      <c r="E186" s="10" t="s">
        <v>237</v>
      </c>
      <c r="F186" s="10" t="s">
        <v>376</v>
      </c>
      <c r="G186" s="19"/>
      <c r="H186" s="144">
        <f>H187</f>
        <v>43635.7</v>
      </c>
      <c r="I186" s="83"/>
      <c r="J186" s="116"/>
    </row>
    <row r="187" spans="1:10" ht="12.75">
      <c r="A187" s="55" t="s">
        <v>107</v>
      </c>
      <c r="B187" s="28" t="s">
        <v>237</v>
      </c>
      <c r="C187" s="28" t="s">
        <v>234</v>
      </c>
      <c r="D187" s="10" t="s">
        <v>325</v>
      </c>
      <c r="E187" s="10" t="s">
        <v>237</v>
      </c>
      <c r="F187" s="10" t="s">
        <v>376</v>
      </c>
      <c r="G187" s="19" t="s">
        <v>113</v>
      </c>
      <c r="H187" s="144">
        <v>43635.7</v>
      </c>
      <c r="I187" s="83"/>
      <c r="J187" s="116"/>
    </row>
    <row r="188" spans="1:11" s="17" customFormat="1" ht="15" customHeight="1">
      <c r="A188" s="71" t="s">
        <v>307</v>
      </c>
      <c r="B188" s="29" t="s">
        <v>237</v>
      </c>
      <c r="C188" s="29" t="s">
        <v>235</v>
      </c>
      <c r="D188" s="26"/>
      <c r="E188" s="26"/>
      <c r="F188" s="26"/>
      <c r="G188" s="20"/>
      <c r="H188" s="143">
        <f>H193+H223+H189</f>
        <v>656601.7000000001</v>
      </c>
      <c r="I188" s="82"/>
      <c r="J188" s="116"/>
      <c r="K188" s="50"/>
    </row>
    <row r="189" spans="1:11" s="17" customFormat="1" ht="15" customHeight="1">
      <c r="A189" s="93" t="s">
        <v>156</v>
      </c>
      <c r="B189" s="28" t="s">
        <v>237</v>
      </c>
      <c r="C189" s="28" t="s">
        <v>235</v>
      </c>
      <c r="D189" s="10" t="s">
        <v>263</v>
      </c>
      <c r="E189" s="10" t="s">
        <v>233</v>
      </c>
      <c r="F189" s="10" t="s">
        <v>233</v>
      </c>
      <c r="G189" s="20"/>
      <c r="H189" s="144">
        <f>H190</f>
        <v>913</v>
      </c>
      <c r="I189" s="82"/>
      <c r="J189" s="116"/>
      <c r="K189" s="50"/>
    </row>
    <row r="190" spans="1:11" s="17" customFormat="1" ht="15" customHeight="1">
      <c r="A190" s="93" t="s">
        <v>151</v>
      </c>
      <c r="B190" s="28" t="s">
        <v>237</v>
      </c>
      <c r="C190" s="28" t="s">
        <v>235</v>
      </c>
      <c r="D190" s="10" t="s">
        <v>263</v>
      </c>
      <c r="E190" s="10" t="s">
        <v>237</v>
      </c>
      <c r="F190" s="10" t="s">
        <v>233</v>
      </c>
      <c r="G190" s="19"/>
      <c r="H190" s="144">
        <f>H191</f>
        <v>913</v>
      </c>
      <c r="I190" s="82"/>
      <c r="J190" s="116"/>
      <c r="K190" s="50"/>
    </row>
    <row r="191" spans="1:11" s="17" customFormat="1" ht="15" customHeight="1">
      <c r="A191" s="93" t="s">
        <v>264</v>
      </c>
      <c r="B191" s="28" t="s">
        <v>237</v>
      </c>
      <c r="C191" s="28" t="s">
        <v>235</v>
      </c>
      <c r="D191" s="10" t="s">
        <v>263</v>
      </c>
      <c r="E191" s="10" t="s">
        <v>237</v>
      </c>
      <c r="F191" s="10" t="s">
        <v>232</v>
      </c>
      <c r="G191" s="19"/>
      <c r="H191" s="144">
        <f>H192</f>
        <v>913</v>
      </c>
      <c r="I191" s="82"/>
      <c r="J191" s="116"/>
      <c r="K191" s="50"/>
    </row>
    <row r="192" spans="1:11" s="17" customFormat="1" ht="15" customHeight="1">
      <c r="A192" s="93" t="s">
        <v>108</v>
      </c>
      <c r="B192" s="28" t="s">
        <v>237</v>
      </c>
      <c r="C192" s="28" t="s">
        <v>235</v>
      </c>
      <c r="D192" s="10" t="s">
        <v>263</v>
      </c>
      <c r="E192" s="10" t="s">
        <v>237</v>
      </c>
      <c r="F192" s="10" t="s">
        <v>232</v>
      </c>
      <c r="G192" s="19" t="s">
        <v>114</v>
      </c>
      <c r="H192" s="144">
        <v>913</v>
      </c>
      <c r="I192" s="82"/>
      <c r="J192" s="116"/>
      <c r="K192" s="50"/>
    </row>
    <row r="193" spans="1:10" ht="14.25" customHeight="1">
      <c r="A193" s="70" t="s">
        <v>307</v>
      </c>
      <c r="B193" s="28" t="s">
        <v>237</v>
      </c>
      <c r="C193" s="28" t="s">
        <v>235</v>
      </c>
      <c r="D193" s="10" t="s">
        <v>83</v>
      </c>
      <c r="E193" s="10" t="s">
        <v>233</v>
      </c>
      <c r="F193" s="10" t="s">
        <v>233</v>
      </c>
      <c r="G193" s="19"/>
      <c r="H193" s="144">
        <f>H194+H199+H206+H211+H216</f>
        <v>638188.7000000001</v>
      </c>
      <c r="I193" s="83"/>
      <c r="J193" s="116"/>
    </row>
    <row r="194" spans="1:10" ht="12.75">
      <c r="A194" s="70" t="s">
        <v>117</v>
      </c>
      <c r="B194" s="28" t="s">
        <v>237</v>
      </c>
      <c r="C194" s="28" t="s">
        <v>235</v>
      </c>
      <c r="D194" s="10" t="s">
        <v>83</v>
      </c>
      <c r="E194" s="10" t="s">
        <v>232</v>
      </c>
      <c r="F194" s="10" t="s">
        <v>233</v>
      </c>
      <c r="G194" s="19"/>
      <c r="H194" s="144">
        <f>H195+H197</f>
        <v>58489.7</v>
      </c>
      <c r="I194" s="83"/>
      <c r="J194" s="116"/>
    </row>
    <row r="195" spans="1:10" ht="24.75" customHeight="1">
      <c r="A195" s="63" t="s">
        <v>315</v>
      </c>
      <c r="B195" s="28" t="s">
        <v>237</v>
      </c>
      <c r="C195" s="28" t="s">
        <v>235</v>
      </c>
      <c r="D195" s="10" t="s">
        <v>83</v>
      </c>
      <c r="E195" s="10" t="s">
        <v>232</v>
      </c>
      <c r="F195" s="10" t="s">
        <v>232</v>
      </c>
      <c r="G195" s="19"/>
      <c r="H195" s="144">
        <f>H196</f>
        <v>4000</v>
      </c>
      <c r="I195" s="83"/>
      <c r="J195" s="116"/>
    </row>
    <row r="196" spans="1:10" ht="12.75">
      <c r="A196" s="55" t="s">
        <v>164</v>
      </c>
      <c r="B196" s="28" t="s">
        <v>237</v>
      </c>
      <c r="C196" s="28" t="s">
        <v>235</v>
      </c>
      <c r="D196" s="10" t="s">
        <v>83</v>
      </c>
      <c r="E196" s="10" t="s">
        <v>232</v>
      </c>
      <c r="F196" s="10" t="s">
        <v>232</v>
      </c>
      <c r="G196" s="19" t="s">
        <v>238</v>
      </c>
      <c r="H196" s="144">
        <v>4000</v>
      </c>
      <c r="I196" s="83"/>
      <c r="J196" s="116"/>
    </row>
    <row r="197" spans="1:10" ht="25.5" customHeight="1">
      <c r="A197" s="63" t="s">
        <v>348</v>
      </c>
      <c r="B197" s="28" t="s">
        <v>237</v>
      </c>
      <c r="C197" s="28" t="s">
        <v>235</v>
      </c>
      <c r="D197" s="10" t="s">
        <v>83</v>
      </c>
      <c r="E197" s="10" t="s">
        <v>232</v>
      </c>
      <c r="F197" s="10" t="s">
        <v>234</v>
      </c>
      <c r="G197" s="19"/>
      <c r="H197" s="144">
        <f>H198</f>
        <v>54489.7</v>
      </c>
      <c r="I197" s="83"/>
      <c r="J197" s="116"/>
    </row>
    <row r="198" spans="1:10" ht="12.75">
      <c r="A198" s="55" t="s">
        <v>164</v>
      </c>
      <c r="B198" s="28" t="s">
        <v>237</v>
      </c>
      <c r="C198" s="28" t="s">
        <v>235</v>
      </c>
      <c r="D198" s="10" t="s">
        <v>83</v>
      </c>
      <c r="E198" s="10" t="s">
        <v>232</v>
      </c>
      <c r="F198" s="10" t="s">
        <v>234</v>
      </c>
      <c r="G198" s="19" t="s">
        <v>238</v>
      </c>
      <c r="H198" s="144">
        <v>54489.7</v>
      </c>
      <c r="I198" s="83"/>
      <c r="J198" s="116"/>
    </row>
    <row r="199" spans="1:10" ht="40.5" customHeight="1">
      <c r="A199" s="70" t="s">
        <v>118</v>
      </c>
      <c r="B199" s="28" t="s">
        <v>237</v>
      </c>
      <c r="C199" s="28" t="s">
        <v>235</v>
      </c>
      <c r="D199" s="10" t="s">
        <v>83</v>
      </c>
      <c r="E199" s="10" t="s">
        <v>234</v>
      </c>
      <c r="F199" s="10" t="s">
        <v>233</v>
      </c>
      <c r="G199" s="19"/>
      <c r="H199" s="144">
        <f>H200+H202+H204</f>
        <v>451452.4</v>
      </c>
      <c r="I199" s="83"/>
      <c r="J199" s="116"/>
    </row>
    <row r="200" spans="1:10" ht="38.25">
      <c r="A200" s="63" t="s">
        <v>357</v>
      </c>
      <c r="B200" s="28" t="s">
        <v>237</v>
      </c>
      <c r="C200" s="28" t="s">
        <v>235</v>
      </c>
      <c r="D200" s="10" t="s">
        <v>83</v>
      </c>
      <c r="E200" s="10" t="s">
        <v>234</v>
      </c>
      <c r="F200" s="10" t="s">
        <v>232</v>
      </c>
      <c r="G200" s="19"/>
      <c r="H200" s="144">
        <f>H201</f>
        <v>74466.5</v>
      </c>
      <c r="I200" s="83"/>
      <c r="J200" s="116"/>
    </row>
    <row r="201" spans="1:10" ht="12.75">
      <c r="A201" s="55" t="s">
        <v>164</v>
      </c>
      <c r="B201" s="28" t="s">
        <v>237</v>
      </c>
      <c r="C201" s="28" t="s">
        <v>235</v>
      </c>
      <c r="D201" s="10" t="s">
        <v>83</v>
      </c>
      <c r="E201" s="10" t="s">
        <v>234</v>
      </c>
      <c r="F201" s="10" t="s">
        <v>232</v>
      </c>
      <c r="G201" s="19" t="s">
        <v>238</v>
      </c>
      <c r="H201" s="144">
        <f>85810-11343.5</f>
        <v>74466.5</v>
      </c>
      <c r="I201" s="83"/>
      <c r="J201" s="116"/>
    </row>
    <row r="202" spans="1:10" ht="30" customHeight="1">
      <c r="A202" s="63" t="s">
        <v>349</v>
      </c>
      <c r="B202" s="28" t="s">
        <v>237</v>
      </c>
      <c r="C202" s="28" t="s">
        <v>235</v>
      </c>
      <c r="D202" s="10" t="s">
        <v>83</v>
      </c>
      <c r="E202" s="10" t="s">
        <v>234</v>
      </c>
      <c r="F202" s="10" t="s">
        <v>234</v>
      </c>
      <c r="G202" s="19"/>
      <c r="H202" s="144">
        <f>H203</f>
        <v>345077.2</v>
      </c>
      <c r="I202" s="83"/>
      <c r="J202" s="116"/>
    </row>
    <row r="203" spans="1:10" ht="12.75">
      <c r="A203" s="55" t="s">
        <v>164</v>
      </c>
      <c r="B203" s="28" t="s">
        <v>237</v>
      </c>
      <c r="C203" s="28" t="s">
        <v>235</v>
      </c>
      <c r="D203" s="10" t="s">
        <v>83</v>
      </c>
      <c r="E203" s="10" t="s">
        <v>234</v>
      </c>
      <c r="F203" s="10" t="s">
        <v>234</v>
      </c>
      <c r="G203" s="19" t="s">
        <v>238</v>
      </c>
      <c r="H203" s="144">
        <v>345077.2</v>
      </c>
      <c r="I203" s="83"/>
      <c r="J203" s="116"/>
    </row>
    <row r="204" spans="1:10" ht="51">
      <c r="A204" s="63" t="s">
        <v>316</v>
      </c>
      <c r="B204" s="28" t="s">
        <v>237</v>
      </c>
      <c r="C204" s="28" t="s">
        <v>235</v>
      </c>
      <c r="D204" s="10" t="s">
        <v>83</v>
      </c>
      <c r="E204" s="10" t="s">
        <v>234</v>
      </c>
      <c r="F204" s="10" t="s">
        <v>84</v>
      </c>
      <c r="G204" s="19"/>
      <c r="H204" s="144">
        <f>H205</f>
        <v>31908.7</v>
      </c>
      <c r="I204" s="83"/>
      <c r="J204" s="116"/>
    </row>
    <row r="205" spans="1:10" ht="12.75">
      <c r="A205" s="55" t="s">
        <v>164</v>
      </c>
      <c r="B205" s="28" t="s">
        <v>237</v>
      </c>
      <c r="C205" s="28" t="s">
        <v>235</v>
      </c>
      <c r="D205" s="10" t="s">
        <v>83</v>
      </c>
      <c r="E205" s="10" t="s">
        <v>234</v>
      </c>
      <c r="F205" s="10" t="s">
        <v>84</v>
      </c>
      <c r="G205" s="19" t="s">
        <v>238</v>
      </c>
      <c r="H205" s="144">
        <v>31908.7</v>
      </c>
      <c r="I205" s="83"/>
      <c r="J205" s="116"/>
    </row>
    <row r="206" spans="1:10" ht="12" customHeight="1">
      <c r="A206" s="70" t="s">
        <v>119</v>
      </c>
      <c r="B206" s="28" t="s">
        <v>237</v>
      </c>
      <c r="C206" s="28" t="s">
        <v>235</v>
      </c>
      <c r="D206" s="10" t="s">
        <v>83</v>
      </c>
      <c r="E206" s="10" t="s">
        <v>235</v>
      </c>
      <c r="F206" s="10" t="s">
        <v>233</v>
      </c>
      <c r="G206" s="19"/>
      <c r="H206" s="144">
        <f>H207+H209</f>
        <v>62148.1</v>
      </c>
      <c r="I206" s="83"/>
      <c r="J206" s="116"/>
    </row>
    <row r="207" spans="1:10" ht="12" customHeight="1">
      <c r="A207" s="70" t="s">
        <v>422</v>
      </c>
      <c r="B207" s="28" t="s">
        <v>237</v>
      </c>
      <c r="C207" s="28" t="s">
        <v>235</v>
      </c>
      <c r="D207" s="10" t="s">
        <v>83</v>
      </c>
      <c r="E207" s="10" t="s">
        <v>235</v>
      </c>
      <c r="F207" s="10" t="s">
        <v>232</v>
      </c>
      <c r="G207" s="19"/>
      <c r="H207" s="144">
        <f>H208</f>
        <v>20222.4</v>
      </c>
      <c r="I207" s="83"/>
      <c r="J207" s="116"/>
    </row>
    <row r="208" spans="1:10" ht="12" customHeight="1">
      <c r="A208" s="55" t="s">
        <v>164</v>
      </c>
      <c r="B208" s="28" t="s">
        <v>237</v>
      </c>
      <c r="C208" s="28" t="s">
        <v>235</v>
      </c>
      <c r="D208" s="10" t="s">
        <v>83</v>
      </c>
      <c r="E208" s="10" t="s">
        <v>235</v>
      </c>
      <c r="F208" s="10" t="s">
        <v>232</v>
      </c>
      <c r="G208" s="19" t="s">
        <v>238</v>
      </c>
      <c r="H208" s="144">
        <f>5000+15222.4</f>
        <v>20222.4</v>
      </c>
      <c r="I208" s="83"/>
      <c r="J208" s="116"/>
    </row>
    <row r="209" spans="1:10" ht="25.5">
      <c r="A209" s="63" t="s">
        <v>350</v>
      </c>
      <c r="B209" s="28" t="s">
        <v>237</v>
      </c>
      <c r="C209" s="28" t="s">
        <v>235</v>
      </c>
      <c r="D209" s="10" t="s">
        <v>83</v>
      </c>
      <c r="E209" s="10" t="s">
        <v>235</v>
      </c>
      <c r="F209" s="10" t="s">
        <v>234</v>
      </c>
      <c r="G209" s="19"/>
      <c r="H209" s="144">
        <f>H210</f>
        <v>41925.7</v>
      </c>
      <c r="I209" s="83"/>
      <c r="J209" s="116"/>
    </row>
    <row r="210" spans="1:10" ht="12.75">
      <c r="A210" s="55" t="s">
        <v>164</v>
      </c>
      <c r="B210" s="28" t="s">
        <v>237</v>
      </c>
      <c r="C210" s="28" t="s">
        <v>235</v>
      </c>
      <c r="D210" s="10" t="s">
        <v>83</v>
      </c>
      <c r="E210" s="10" t="s">
        <v>235</v>
      </c>
      <c r="F210" s="10" t="s">
        <v>234</v>
      </c>
      <c r="G210" s="19" t="s">
        <v>238</v>
      </c>
      <c r="H210" s="144">
        <v>41925.7</v>
      </c>
      <c r="I210" s="83"/>
      <c r="J210" s="115"/>
    </row>
    <row r="211" spans="1:10" ht="15" customHeight="1">
      <c r="A211" s="70" t="s">
        <v>120</v>
      </c>
      <c r="B211" s="28" t="s">
        <v>237</v>
      </c>
      <c r="C211" s="28" t="s">
        <v>235</v>
      </c>
      <c r="D211" s="10" t="s">
        <v>83</v>
      </c>
      <c r="E211" s="10" t="s">
        <v>236</v>
      </c>
      <c r="F211" s="10" t="s">
        <v>233</v>
      </c>
      <c r="G211" s="19"/>
      <c r="H211" s="144">
        <f>H212+H214</f>
        <v>15700</v>
      </c>
      <c r="I211" s="83"/>
      <c r="J211" s="115"/>
    </row>
    <row r="212" spans="1:10" ht="12.75">
      <c r="A212" s="63" t="s">
        <v>317</v>
      </c>
      <c r="B212" s="28" t="s">
        <v>237</v>
      </c>
      <c r="C212" s="28" t="s">
        <v>235</v>
      </c>
      <c r="D212" s="10" t="s">
        <v>83</v>
      </c>
      <c r="E212" s="10" t="s">
        <v>236</v>
      </c>
      <c r="F212" s="10" t="s">
        <v>232</v>
      </c>
      <c r="G212" s="19"/>
      <c r="H212" s="144">
        <f>H213</f>
        <v>2400</v>
      </c>
      <c r="I212" s="83"/>
      <c r="J212" s="116"/>
    </row>
    <row r="213" spans="1:10" ht="15" customHeight="1">
      <c r="A213" s="55" t="s">
        <v>164</v>
      </c>
      <c r="B213" s="28" t="s">
        <v>237</v>
      </c>
      <c r="C213" s="28" t="s">
        <v>235</v>
      </c>
      <c r="D213" s="10" t="s">
        <v>83</v>
      </c>
      <c r="E213" s="10" t="s">
        <v>236</v>
      </c>
      <c r="F213" s="10" t="s">
        <v>232</v>
      </c>
      <c r="G213" s="19" t="s">
        <v>238</v>
      </c>
      <c r="H213" s="144">
        <f>2000+400</f>
        <v>2400</v>
      </c>
      <c r="I213" s="83"/>
      <c r="J213" s="116"/>
    </row>
    <row r="214" spans="1:10" ht="25.5">
      <c r="A214" s="63" t="s">
        <v>351</v>
      </c>
      <c r="B214" s="28" t="s">
        <v>237</v>
      </c>
      <c r="C214" s="28" t="s">
        <v>235</v>
      </c>
      <c r="D214" s="10" t="s">
        <v>83</v>
      </c>
      <c r="E214" s="10" t="s">
        <v>236</v>
      </c>
      <c r="F214" s="10" t="s">
        <v>234</v>
      </c>
      <c r="G214" s="19"/>
      <c r="H214" s="144">
        <f>H215</f>
        <v>13300</v>
      </c>
      <c r="I214" s="83"/>
      <c r="J214" s="116"/>
    </row>
    <row r="215" spans="1:10" ht="12.75">
      <c r="A215" s="55" t="s">
        <v>164</v>
      </c>
      <c r="B215" s="28" t="s">
        <v>237</v>
      </c>
      <c r="C215" s="28" t="s">
        <v>235</v>
      </c>
      <c r="D215" s="10" t="s">
        <v>83</v>
      </c>
      <c r="E215" s="10" t="s">
        <v>236</v>
      </c>
      <c r="F215" s="10" t="s">
        <v>234</v>
      </c>
      <c r="G215" s="19" t="s">
        <v>238</v>
      </c>
      <c r="H215" s="144">
        <v>13300</v>
      </c>
      <c r="I215" s="83"/>
      <c r="J215" s="115"/>
    </row>
    <row r="216" spans="1:10" ht="27.75" customHeight="1">
      <c r="A216" s="70" t="s">
        <v>121</v>
      </c>
      <c r="B216" s="28" t="s">
        <v>237</v>
      </c>
      <c r="C216" s="28" t="s">
        <v>235</v>
      </c>
      <c r="D216" s="10" t="s">
        <v>83</v>
      </c>
      <c r="E216" s="10" t="s">
        <v>237</v>
      </c>
      <c r="F216" s="10" t="s">
        <v>233</v>
      </c>
      <c r="G216" s="19"/>
      <c r="H216" s="144">
        <f>H217+H219+H221</f>
        <v>50398.5</v>
      </c>
      <c r="I216" s="83"/>
      <c r="J216" s="115"/>
    </row>
    <row r="217" spans="1:10" ht="28.5" customHeight="1">
      <c r="A217" s="63" t="s">
        <v>318</v>
      </c>
      <c r="B217" s="28" t="s">
        <v>237</v>
      </c>
      <c r="C217" s="28" t="s">
        <v>235</v>
      </c>
      <c r="D217" s="10" t="s">
        <v>83</v>
      </c>
      <c r="E217" s="10" t="s">
        <v>237</v>
      </c>
      <c r="F217" s="10" t="s">
        <v>232</v>
      </c>
      <c r="G217" s="22"/>
      <c r="H217" s="144">
        <f>H218</f>
        <v>26721.1</v>
      </c>
      <c r="I217" s="83"/>
      <c r="J217" s="116"/>
    </row>
    <row r="218" spans="1:10" ht="12.75">
      <c r="A218" s="55" t="s">
        <v>164</v>
      </c>
      <c r="B218" s="28" t="s">
        <v>237</v>
      </c>
      <c r="C218" s="28" t="s">
        <v>235</v>
      </c>
      <c r="D218" s="10" t="s">
        <v>83</v>
      </c>
      <c r="E218" s="10" t="s">
        <v>237</v>
      </c>
      <c r="F218" s="10" t="s">
        <v>232</v>
      </c>
      <c r="G218" s="19" t="s">
        <v>238</v>
      </c>
      <c r="H218" s="144">
        <f>31000-4278.9</f>
        <v>26721.1</v>
      </c>
      <c r="I218" s="83"/>
      <c r="J218" s="116"/>
    </row>
    <row r="219" spans="1:10" ht="27.75" customHeight="1">
      <c r="A219" s="63" t="s">
        <v>352</v>
      </c>
      <c r="B219" s="28" t="s">
        <v>237</v>
      </c>
      <c r="C219" s="28" t="s">
        <v>235</v>
      </c>
      <c r="D219" s="10" t="s">
        <v>83</v>
      </c>
      <c r="E219" s="10" t="s">
        <v>237</v>
      </c>
      <c r="F219" s="10" t="s">
        <v>234</v>
      </c>
      <c r="G219" s="22"/>
      <c r="H219" s="144">
        <f>H220</f>
        <v>18677.4</v>
      </c>
      <c r="I219" s="83"/>
      <c r="J219" s="116"/>
    </row>
    <row r="220" spans="1:10" ht="12.75">
      <c r="A220" s="55" t="s">
        <v>164</v>
      </c>
      <c r="B220" s="28" t="s">
        <v>237</v>
      </c>
      <c r="C220" s="28" t="s">
        <v>235</v>
      </c>
      <c r="D220" s="10" t="s">
        <v>83</v>
      </c>
      <c r="E220" s="10" t="s">
        <v>237</v>
      </c>
      <c r="F220" s="10" t="s">
        <v>234</v>
      </c>
      <c r="G220" s="19" t="s">
        <v>238</v>
      </c>
      <c r="H220" s="144">
        <v>18677.4</v>
      </c>
      <c r="I220" s="83"/>
      <c r="J220" s="116"/>
    </row>
    <row r="221" spans="1:10" ht="25.5">
      <c r="A221" s="55" t="s">
        <v>338</v>
      </c>
      <c r="B221" s="28" t="s">
        <v>237</v>
      </c>
      <c r="C221" s="28" t="s">
        <v>235</v>
      </c>
      <c r="D221" s="10" t="s">
        <v>83</v>
      </c>
      <c r="E221" s="10" t="s">
        <v>237</v>
      </c>
      <c r="F221" s="10" t="s">
        <v>235</v>
      </c>
      <c r="G221" s="22"/>
      <c r="H221" s="144">
        <f>H222</f>
        <v>5000</v>
      </c>
      <c r="I221" s="83"/>
      <c r="J221" s="116"/>
    </row>
    <row r="222" spans="1:10" ht="12.75">
      <c r="A222" s="55" t="s">
        <v>164</v>
      </c>
      <c r="B222" s="28" t="s">
        <v>237</v>
      </c>
      <c r="C222" s="28" t="s">
        <v>235</v>
      </c>
      <c r="D222" s="10" t="s">
        <v>83</v>
      </c>
      <c r="E222" s="10" t="s">
        <v>237</v>
      </c>
      <c r="F222" s="10" t="s">
        <v>235</v>
      </c>
      <c r="G222" s="19" t="s">
        <v>238</v>
      </c>
      <c r="H222" s="144">
        <v>5000</v>
      </c>
      <c r="I222" s="83"/>
      <c r="J222" s="116"/>
    </row>
    <row r="223" spans="1:10" ht="17.25" customHeight="1">
      <c r="A223" s="55" t="s">
        <v>230</v>
      </c>
      <c r="B223" s="28" t="s">
        <v>237</v>
      </c>
      <c r="C223" s="28" t="s">
        <v>235</v>
      </c>
      <c r="D223" s="10" t="s">
        <v>189</v>
      </c>
      <c r="E223" s="10" t="s">
        <v>233</v>
      </c>
      <c r="F223" s="10" t="s">
        <v>233</v>
      </c>
      <c r="G223" s="19"/>
      <c r="H223" s="144">
        <f>H224</f>
        <v>17500</v>
      </c>
      <c r="I223" s="83"/>
      <c r="J223" s="115"/>
    </row>
    <row r="224" spans="1:10" ht="12.75">
      <c r="A224" s="63" t="s">
        <v>81</v>
      </c>
      <c r="B224" s="28" t="s">
        <v>237</v>
      </c>
      <c r="C224" s="28" t="s">
        <v>235</v>
      </c>
      <c r="D224" s="10" t="s">
        <v>189</v>
      </c>
      <c r="E224" s="10" t="s">
        <v>98</v>
      </c>
      <c r="F224" s="10" t="s">
        <v>233</v>
      </c>
      <c r="G224" s="19"/>
      <c r="H224" s="144">
        <f>H226</f>
        <v>17500</v>
      </c>
      <c r="I224" s="83"/>
      <c r="J224" s="116"/>
    </row>
    <row r="225" spans="1:10" ht="12.75">
      <c r="A225" s="63" t="s">
        <v>82</v>
      </c>
      <c r="B225" s="28" t="s">
        <v>237</v>
      </c>
      <c r="C225" s="28" t="s">
        <v>235</v>
      </c>
      <c r="D225" s="10" t="s">
        <v>189</v>
      </c>
      <c r="E225" s="10" t="s">
        <v>98</v>
      </c>
      <c r="F225" s="10" t="s">
        <v>232</v>
      </c>
      <c r="G225" s="19"/>
      <c r="H225" s="144">
        <f>H226</f>
        <v>17500</v>
      </c>
      <c r="I225" s="83"/>
      <c r="J225" s="116"/>
    </row>
    <row r="226" spans="1:10" ht="12.75">
      <c r="A226" s="55" t="s">
        <v>105</v>
      </c>
      <c r="B226" s="28" t="s">
        <v>237</v>
      </c>
      <c r="C226" s="28" t="s">
        <v>235</v>
      </c>
      <c r="D226" s="10" t="s">
        <v>189</v>
      </c>
      <c r="E226" s="10" t="s">
        <v>98</v>
      </c>
      <c r="F226" s="10" t="s">
        <v>232</v>
      </c>
      <c r="G226" s="19" t="s">
        <v>111</v>
      </c>
      <c r="H226" s="144">
        <f>22500-5000</f>
        <v>17500</v>
      </c>
      <c r="I226" s="83"/>
      <c r="J226" s="116"/>
    </row>
    <row r="227" spans="1:11" s="17" customFormat="1" ht="15.75" customHeight="1">
      <c r="A227" s="59" t="s">
        <v>122</v>
      </c>
      <c r="B227" s="29" t="s">
        <v>239</v>
      </c>
      <c r="C227" s="29"/>
      <c r="D227" s="26"/>
      <c r="E227" s="26"/>
      <c r="F227" s="26"/>
      <c r="G227" s="20"/>
      <c r="H227" s="143">
        <f>H228</f>
        <v>17795.6</v>
      </c>
      <c r="I227" s="82"/>
      <c r="J227" s="116"/>
      <c r="K227" s="50"/>
    </row>
    <row r="228" spans="1:11" s="17" customFormat="1" ht="12.75">
      <c r="A228" s="59" t="s">
        <v>308</v>
      </c>
      <c r="B228" s="29" t="s">
        <v>239</v>
      </c>
      <c r="C228" s="29" t="s">
        <v>234</v>
      </c>
      <c r="D228" s="26"/>
      <c r="E228" s="26"/>
      <c r="F228" s="26"/>
      <c r="G228" s="20"/>
      <c r="H228" s="143">
        <f>H229</f>
        <v>17795.6</v>
      </c>
      <c r="I228" s="82"/>
      <c r="J228" s="116"/>
      <c r="K228" s="50"/>
    </row>
    <row r="229" spans="1:10" ht="16.5" customHeight="1">
      <c r="A229" s="55" t="s">
        <v>230</v>
      </c>
      <c r="B229" s="28" t="s">
        <v>239</v>
      </c>
      <c r="C229" s="28" t="s">
        <v>234</v>
      </c>
      <c r="D229" s="10" t="s">
        <v>189</v>
      </c>
      <c r="E229" s="10" t="s">
        <v>233</v>
      </c>
      <c r="F229" s="10" t="s">
        <v>233</v>
      </c>
      <c r="G229" s="19"/>
      <c r="H229" s="144">
        <f>H230</f>
        <v>17795.6</v>
      </c>
      <c r="I229" s="83"/>
      <c r="J229" s="116"/>
    </row>
    <row r="230" spans="1:10" ht="45.75" customHeight="1">
      <c r="A230" s="63" t="s">
        <v>378</v>
      </c>
      <c r="B230" s="28" t="s">
        <v>239</v>
      </c>
      <c r="C230" s="28" t="s">
        <v>234</v>
      </c>
      <c r="D230" s="10" t="s">
        <v>189</v>
      </c>
      <c r="E230" s="10" t="s">
        <v>241</v>
      </c>
      <c r="F230" s="10" t="s">
        <v>233</v>
      </c>
      <c r="G230" s="19"/>
      <c r="H230" s="144">
        <f>H231</f>
        <v>17795.6</v>
      </c>
      <c r="I230" s="83"/>
      <c r="J230" s="116"/>
    </row>
    <row r="231" spans="1:10" ht="12.75">
      <c r="A231" s="55" t="s">
        <v>164</v>
      </c>
      <c r="B231" s="28" t="s">
        <v>239</v>
      </c>
      <c r="C231" s="28" t="s">
        <v>234</v>
      </c>
      <c r="D231" s="10" t="s">
        <v>189</v>
      </c>
      <c r="E231" s="10" t="s">
        <v>241</v>
      </c>
      <c r="F231" s="10" t="s">
        <v>233</v>
      </c>
      <c r="G231" s="19" t="s">
        <v>238</v>
      </c>
      <c r="H231" s="144">
        <v>17795.6</v>
      </c>
      <c r="I231" s="83"/>
      <c r="J231" s="116"/>
    </row>
    <row r="232" spans="1:11" s="17" customFormat="1" ht="18" customHeight="1">
      <c r="A232" s="59" t="s">
        <v>168</v>
      </c>
      <c r="B232" s="29" t="s">
        <v>240</v>
      </c>
      <c r="C232" s="29"/>
      <c r="D232" s="26"/>
      <c r="E232" s="26"/>
      <c r="F232" s="26"/>
      <c r="G232" s="20"/>
      <c r="H232" s="143">
        <f>H233+H241+H295+H300+H322</f>
        <v>3598374.1650000005</v>
      </c>
      <c r="I232" s="82"/>
      <c r="J232" s="116"/>
      <c r="K232" s="107"/>
    </row>
    <row r="233" spans="1:12" s="17" customFormat="1" ht="18" customHeight="1">
      <c r="A233" s="59" t="s">
        <v>192</v>
      </c>
      <c r="B233" s="29" t="s">
        <v>240</v>
      </c>
      <c r="C233" s="29" t="s">
        <v>232</v>
      </c>
      <c r="D233" s="26"/>
      <c r="E233" s="26"/>
      <c r="F233" s="26"/>
      <c r="G233" s="20"/>
      <c r="H233" s="143">
        <f>H234</f>
        <v>1073040.48</v>
      </c>
      <c r="I233" s="82"/>
      <c r="J233" s="116"/>
      <c r="K233" s="50"/>
      <c r="L233" s="106"/>
    </row>
    <row r="234" spans="1:11" ht="17.25" customHeight="1">
      <c r="A234" s="55" t="s">
        <v>202</v>
      </c>
      <c r="B234" s="28" t="s">
        <v>240</v>
      </c>
      <c r="C234" s="28" t="s">
        <v>232</v>
      </c>
      <c r="D234" s="10" t="s">
        <v>153</v>
      </c>
      <c r="E234" s="10" t="s">
        <v>233</v>
      </c>
      <c r="F234" s="10" t="s">
        <v>233</v>
      </c>
      <c r="G234" s="19"/>
      <c r="H234" s="144">
        <f>H235</f>
        <v>1073040.48</v>
      </c>
      <c r="I234" s="83"/>
      <c r="J234" s="116"/>
      <c r="K234" s="108"/>
    </row>
    <row r="235" spans="1:10" ht="12.75">
      <c r="A235" s="55" t="s">
        <v>160</v>
      </c>
      <c r="B235" s="28" t="s">
        <v>240</v>
      </c>
      <c r="C235" s="28" t="s">
        <v>232</v>
      </c>
      <c r="D235" s="10" t="s">
        <v>153</v>
      </c>
      <c r="E235" s="10" t="s">
        <v>66</v>
      </c>
      <c r="F235" s="10" t="s">
        <v>233</v>
      </c>
      <c r="G235" s="19"/>
      <c r="H235" s="144">
        <f>H236+H238+H240</f>
        <v>1073040.48</v>
      </c>
      <c r="I235" s="83"/>
      <c r="J235" s="116"/>
    </row>
    <row r="236" spans="1:10" ht="54" customHeight="1">
      <c r="A236" s="69" t="s">
        <v>126</v>
      </c>
      <c r="B236" s="28" t="s">
        <v>240</v>
      </c>
      <c r="C236" s="28" t="s">
        <v>232</v>
      </c>
      <c r="D236" s="10" t="s">
        <v>153</v>
      </c>
      <c r="E236" s="10" t="s">
        <v>66</v>
      </c>
      <c r="F236" s="10" t="s">
        <v>237</v>
      </c>
      <c r="G236" s="19"/>
      <c r="H236" s="144">
        <f>H237</f>
        <v>3020</v>
      </c>
      <c r="I236" s="83"/>
      <c r="J236" s="116"/>
    </row>
    <row r="237" spans="1:10" ht="12.75">
      <c r="A237" s="55" t="s">
        <v>104</v>
      </c>
      <c r="B237" s="28" t="s">
        <v>240</v>
      </c>
      <c r="C237" s="28" t="s">
        <v>232</v>
      </c>
      <c r="D237" s="10" t="s">
        <v>153</v>
      </c>
      <c r="E237" s="10" t="s">
        <v>66</v>
      </c>
      <c r="F237" s="10" t="s">
        <v>237</v>
      </c>
      <c r="G237" s="19" t="s">
        <v>109</v>
      </c>
      <c r="H237" s="144">
        <v>3020</v>
      </c>
      <c r="I237" s="83"/>
      <c r="J237" s="116"/>
    </row>
    <row r="238" spans="1:10" ht="27" customHeight="1">
      <c r="A238" s="55" t="s">
        <v>154</v>
      </c>
      <c r="B238" s="28" t="s">
        <v>240</v>
      </c>
      <c r="C238" s="28" t="s">
        <v>232</v>
      </c>
      <c r="D238" s="10" t="s">
        <v>153</v>
      </c>
      <c r="E238" s="10" t="s">
        <v>66</v>
      </c>
      <c r="F238" s="10" t="s">
        <v>66</v>
      </c>
      <c r="G238" s="19"/>
      <c r="H238" s="144">
        <f>H239</f>
        <v>1033438.5199999999</v>
      </c>
      <c r="I238" s="83"/>
      <c r="J238" s="116"/>
    </row>
    <row r="239" spans="1:12" ht="12.75">
      <c r="A239" s="55" t="s">
        <v>104</v>
      </c>
      <c r="B239" s="28" t="s">
        <v>240</v>
      </c>
      <c r="C239" s="28" t="s">
        <v>232</v>
      </c>
      <c r="D239" s="10" t="s">
        <v>153</v>
      </c>
      <c r="E239" s="10" t="s">
        <v>66</v>
      </c>
      <c r="F239" s="10" t="s">
        <v>66</v>
      </c>
      <c r="G239" s="19" t="s">
        <v>109</v>
      </c>
      <c r="H239" s="144">
        <f>2500+1061661-2500-17857.92-10364.56</f>
        <v>1033438.5199999999</v>
      </c>
      <c r="I239" s="83"/>
      <c r="J239" s="116"/>
      <c r="L239" s="109"/>
    </row>
    <row r="240" spans="1:13" ht="25.5">
      <c r="A240" s="131" t="s">
        <v>437</v>
      </c>
      <c r="B240" s="33" t="s">
        <v>240</v>
      </c>
      <c r="C240" s="33" t="s">
        <v>232</v>
      </c>
      <c r="D240" s="32" t="s">
        <v>153</v>
      </c>
      <c r="E240" s="32" t="s">
        <v>66</v>
      </c>
      <c r="F240" s="32" t="s">
        <v>66</v>
      </c>
      <c r="G240" s="98" t="s">
        <v>438</v>
      </c>
      <c r="H240" s="146">
        <v>36581.96</v>
      </c>
      <c r="I240" s="83"/>
      <c r="J240" s="116"/>
      <c r="M240" s="109"/>
    </row>
    <row r="241" spans="1:12" ht="19.5" customHeight="1">
      <c r="A241" s="59" t="s">
        <v>193</v>
      </c>
      <c r="B241" s="29" t="s">
        <v>240</v>
      </c>
      <c r="C241" s="29" t="s">
        <v>234</v>
      </c>
      <c r="D241" s="26"/>
      <c r="E241" s="26"/>
      <c r="F241" s="26"/>
      <c r="G241" s="20"/>
      <c r="H241" s="143">
        <f>H242+H255+H265++H270+H278+H289</f>
        <v>2235210.3850000002</v>
      </c>
      <c r="I241" s="82"/>
      <c r="J241" s="116"/>
      <c r="K241" s="108"/>
      <c r="L241" s="109"/>
    </row>
    <row r="242" spans="1:12" ht="27.75" customHeight="1">
      <c r="A242" s="55" t="s">
        <v>169</v>
      </c>
      <c r="B242" s="28" t="s">
        <v>240</v>
      </c>
      <c r="C242" s="28" t="s">
        <v>234</v>
      </c>
      <c r="D242" s="10" t="s">
        <v>127</v>
      </c>
      <c r="E242" s="10" t="s">
        <v>233</v>
      </c>
      <c r="F242" s="10" t="s">
        <v>233</v>
      </c>
      <c r="G242" s="19"/>
      <c r="H242" s="144">
        <f>H243</f>
        <v>1495025.065</v>
      </c>
      <c r="I242" s="83"/>
      <c r="J242" s="116"/>
      <c r="L242" s="109"/>
    </row>
    <row r="243" spans="1:10" ht="15" customHeight="1">
      <c r="A243" s="55" t="s">
        <v>160</v>
      </c>
      <c r="B243" s="28" t="s">
        <v>240</v>
      </c>
      <c r="C243" s="28" t="s">
        <v>234</v>
      </c>
      <c r="D243" s="10" t="s">
        <v>127</v>
      </c>
      <c r="E243" s="10" t="s">
        <v>66</v>
      </c>
      <c r="F243" s="10" t="s">
        <v>233</v>
      </c>
      <c r="G243" s="19"/>
      <c r="H243" s="144">
        <f>H244+H246+H248+H252+H250+H254</f>
        <v>1495025.065</v>
      </c>
      <c r="I243" s="83"/>
      <c r="J243" s="116"/>
    </row>
    <row r="244" spans="1:12" ht="38.25">
      <c r="A244" s="69" t="s">
        <v>275</v>
      </c>
      <c r="B244" s="28" t="s">
        <v>240</v>
      </c>
      <c r="C244" s="28" t="s">
        <v>234</v>
      </c>
      <c r="D244" s="10" t="s">
        <v>127</v>
      </c>
      <c r="E244" s="10" t="s">
        <v>66</v>
      </c>
      <c r="F244" s="10" t="s">
        <v>232</v>
      </c>
      <c r="G244" s="19"/>
      <c r="H244" s="144">
        <f>H245</f>
        <v>1058262.2</v>
      </c>
      <c r="I244" s="83"/>
      <c r="J244" s="116"/>
      <c r="L244" s="109"/>
    </row>
    <row r="245" spans="1:10" ht="12.75">
      <c r="A245" s="62" t="s">
        <v>104</v>
      </c>
      <c r="B245" s="28" t="s">
        <v>240</v>
      </c>
      <c r="C245" s="28" t="s">
        <v>234</v>
      </c>
      <c r="D245" s="10" t="s">
        <v>127</v>
      </c>
      <c r="E245" s="10" t="s">
        <v>66</v>
      </c>
      <c r="F245" s="10" t="s">
        <v>232</v>
      </c>
      <c r="G245" s="19" t="s">
        <v>109</v>
      </c>
      <c r="H245" s="144">
        <f>1034122.8+24139.4</f>
        <v>1058262.2</v>
      </c>
      <c r="I245" s="83"/>
      <c r="J245" s="116"/>
    </row>
    <row r="246" spans="1:10" ht="54" customHeight="1">
      <c r="A246" s="69" t="s">
        <v>279</v>
      </c>
      <c r="B246" s="28" t="s">
        <v>240</v>
      </c>
      <c r="C246" s="28" t="s">
        <v>234</v>
      </c>
      <c r="D246" s="10" t="s">
        <v>127</v>
      </c>
      <c r="E246" s="10" t="s">
        <v>66</v>
      </c>
      <c r="F246" s="10" t="s">
        <v>234</v>
      </c>
      <c r="G246" s="19"/>
      <c r="H246" s="144">
        <f>H247</f>
        <v>75748</v>
      </c>
      <c r="I246" s="83"/>
      <c r="J246" s="116"/>
    </row>
    <row r="247" spans="1:10" ht="12.75">
      <c r="A247" s="62" t="s">
        <v>104</v>
      </c>
      <c r="B247" s="28" t="s">
        <v>240</v>
      </c>
      <c r="C247" s="28" t="s">
        <v>234</v>
      </c>
      <c r="D247" s="10" t="s">
        <v>127</v>
      </c>
      <c r="E247" s="10" t="s">
        <v>66</v>
      </c>
      <c r="F247" s="10" t="s">
        <v>234</v>
      </c>
      <c r="G247" s="19" t="s">
        <v>109</v>
      </c>
      <c r="H247" s="144">
        <v>75748</v>
      </c>
      <c r="I247" s="83"/>
      <c r="J247" s="116"/>
    </row>
    <row r="248" spans="1:10" ht="43.5" customHeight="1">
      <c r="A248" s="69" t="s">
        <v>311</v>
      </c>
      <c r="B248" s="28" t="s">
        <v>240</v>
      </c>
      <c r="C248" s="28" t="s">
        <v>234</v>
      </c>
      <c r="D248" s="10" t="s">
        <v>127</v>
      </c>
      <c r="E248" s="10" t="s">
        <v>66</v>
      </c>
      <c r="F248" s="10" t="s">
        <v>237</v>
      </c>
      <c r="G248" s="19"/>
      <c r="H248" s="144">
        <f>H249</f>
        <v>18628.7</v>
      </c>
      <c r="I248" s="83"/>
      <c r="J248" s="116"/>
    </row>
    <row r="249" spans="1:10" ht="13.5" customHeight="1">
      <c r="A249" s="62" t="s">
        <v>104</v>
      </c>
      <c r="B249" s="28" t="s">
        <v>240</v>
      </c>
      <c r="C249" s="28" t="s">
        <v>234</v>
      </c>
      <c r="D249" s="10" t="s">
        <v>127</v>
      </c>
      <c r="E249" s="10" t="s">
        <v>66</v>
      </c>
      <c r="F249" s="10" t="s">
        <v>237</v>
      </c>
      <c r="G249" s="19" t="s">
        <v>109</v>
      </c>
      <c r="H249" s="144">
        <f>19350-721.3</f>
        <v>18628.7</v>
      </c>
      <c r="I249" s="83"/>
      <c r="J249" s="116"/>
    </row>
    <row r="250" spans="1:10" ht="27.75" customHeight="1">
      <c r="A250" s="129" t="s">
        <v>435</v>
      </c>
      <c r="B250" s="33" t="s">
        <v>240</v>
      </c>
      <c r="C250" s="33" t="s">
        <v>234</v>
      </c>
      <c r="D250" s="32" t="s">
        <v>127</v>
      </c>
      <c r="E250" s="32" t="s">
        <v>66</v>
      </c>
      <c r="F250" s="32" t="s">
        <v>436</v>
      </c>
      <c r="G250" s="98"/>
      <c r="H250" s="146">
        <f>H251</f>
        <v>3770</v>
      </c>
      <c r="I250" s="83"/>
      <c r="J250" s="116"/>
    </row>
    <row r="251" spans="1:10" ht="13.5" customHeight="1">
      <c r="A251" s="86" t="s">
        <v>104</v>
      </c>
      <c r="B251" s="33" t="s">
        <v>240</v>
      </c>
      <c r="C251" s="33" t="s">
        <v>234</v>
      </c>
      <c r="D251" s="32" t="s">
        <v>127</v>
      </c>
      <c r="E251" s="32" t="s">
        <v>66</v>
      </c>
      <c r="F251" s="32" t="s">
        <v>436</v>
      </c>
      <c r="G251" s="98" t="s">
        <v>109</v>
      </c>
      <c r="H251" s="146">
        <v>3770</v>
      </c>
      <c r="I251" s="83"/>
      <c r="J251" s="116"/>
    </row>
    <row r="252" spans="1:10" ht="25.5">
      <c r="A252" s="132" t="s">
        <v>154</v>
      </c>
      <c r="B252" s="33" t="s">
        <v>240</v>
      </c>
      <c r="C252" s="33" t="s">
        <v>234</v>
      </c>
      <c r="D252" s="32" t="s">
        <v>127</v>
      </c>
      <c r="E252" s="32" t="s">
        <v>66</v>
      </c>
      <c r="F252" s="32" t="s">
        <v>66</v>
      </c>
      <c r="G252" s="98"/>
      <c r="H252" s="146">
        <f>H253</f>
        <v>335564.865</v>
      </c>
      <c r="I252" s="83"/>
      <c r="J252" s="116"/>
    </row>
    <row r="253" spans="1:10" ht="12.75">
      <c r="A253" s="132" t="s">
        <v>104</v>
      </c>
      <c r="B253" s="33" t="s">
        <v>240</v>
      </c>
      <c r="C253" s="33" t="s">
        <v>234</v>
      </c>
      <c r="D253" s="32" t="s">
        <v>127</v>
      </c>
      <c r="E253" s="32" t="s">
        <v>66</v>
      </c>
      <c r="F253" s="32" t="s">
        <v>66</v>
      </c>
      <c r="G253" s="98" t="s">
        <v>109</v>
      </c>
      <c r="H253" s="146">
        <f>22900+288011+4600-7640+28558.36-864.495</f>
        <v>335564.865</v>
      </c>
      <c r="I253" s="83"/>
      <c r="J253" s="116"/>
    </row>
    <row r="254" spans="1:10" ht="25.5">
      <c r="A254" s="131" t="s">
        <v>437</v>
      </c>
      <c r="B254" s="33" t="s">
        <v>240</v>
      </c>
      <c r="C254" s="33" t="s">
        <v>234</v>
      </c>
      <c r="D254" s="32" t="s">
        <v>127</v>
      </c>
      <c r="E254" s="32" t="s">
        <v>66</v>
      </c>
      <c r="F254" s="32" t="s">
        <v>66</v>
      </c>
      <c r="G254" s="98" t="s">
        <v>438</v>
      </c>
      <c r="H254" s="146">
        <v>3051.3</v>
      </c>
      <c r="I254" s="83"/>
      <c r="J254" s="116"/>
    </row>
    <row r="255" spans="1:10" ht="18" customHeight="1">
      <c r="A255" s="132" t="s">
        <v>203</v>
      </c>
      <c r="B255" s="33" t="s">
        <v>240</v>
      </c>
      <c r="C255" s="33" t="s">
        <v>234</v>
      </c>
      <c r="D255" s="32" t="s">
        <v>128</v>
      </c>
      <c r="E255" s="32" t="s">
        <v>233</v>
      </c>
      <c r="F255" s="32" t="s">
        <v>233</v>
      </c>
      <c r="G255" s="98"/>
      <c r="H255" s="146">
        <f>H256</f>
        <v>104504.8</v>
      </c>
      <c r="I255" s="83"/>
      <c r="J255" s="116"/>
    </row>
    <row r="256" spans="1:10" ht="15.75" customHeight="1">
      <c r="A256" s="55" t="s">
        <v>160</v>
      </c>
      <c r="B256" s="28" t="s">
        <v>240</v>
      </c>
      <c r="C256" s="28" t="s">
        <v>234</v>
      </c>
      <c r="D256" s="10" t="s">
        <v>128</v>
      </c>
      <c r="E256" s="10" t="s">
        <v>66</v>
      </c>
      <c r="F256" s="10" t="s">
        <v>233</v>
      </c>
      <c r="G256" s="19"/>
      <c r="H256" s="144">
        <f>H257+H259+H261+H263</f>
        <v>104504.8</v>
      </c>
      <c r="I256" s="83"/>
      <c r="J256" s="116"/>
    </row>
    <row r="257" spans="1:10" ht="38.25">
      <c r="A257" s="69" t="s">
        <v>275</v>
      </c>
      <c r="B257" s="28" t="s">
        <v>240</v>
      </c>
      <c r="C257" s="28" t="s">
        <v>234</v>
      </c>
      <c r="D257" s="10" t="s">
        <v>128</v>
      </c>
      <c r="E257" s="10" t="s">
        <v>66</v>
      </c>
      <c r="F257" s="10" t="s">
        <v>232</v>
      </c>
      <c r="G257" s="19"/>
      <c r="H257" s="144">
        <f>H258</f>
        <v>53723.8</v>
      </c>
      <c r="I257" s="83"/>
      <c r="J257" s="116"/>
    </row>
    <row r="258" spans="1:10" ht="12.75">
      <c r="A258" s="55" t="s">
        <v>104</v>
      </c>
      <c r="B258" s="28" t="s">
        <v>240</v>
      </c>
      <c r="C258" s="28" t="s">
        <v>234</v>
      </c>
      <c r="D258" s="10" t="s">
        <v>128</v>
      </c>
      <c r="E258" s="10" t="s">
        <v>66</v>
      </c>
      <c r="F258" s="10" t="s">
        <v>232</v>
      </c>
      <c r="G258" s="19" t="s">
        <v>109</v>
      </c>
      <c r="H258" s="144">
        <f>53467.8+256</f>
        <v>53723.8</v>
      </c>
      <c r="I258" s="83"/>
      <c r="J258" s="116"/>
    </row>
    <row r="259" spans="1:10" ht="42" customHeight="1">
      <c r="A259" s="69" t="s">
        <v>311</v>
      </c>
      <c r="B259" s="28" t="s">
        <v>240</v>
      </c>
      <c r="C259" s="28" t="s">
        <v>234</v>
      </c>
      <c r="D259" s="10" t="s">
        <v>128</v>
      </c>
      <c r="E259" s="10" t="s">
        <v>66</v>
      </c>
      <c r="F259" s="10" t="s">
        <v>237</v>
      </c>
      <c r="G259" s="19"/>
      <c r="H259" s="144">
        <f>H260</f>
        <v>1085</v>
      </c>
      <c r="I259" s="83"/>
      <c r="J259" s="116"/>
    </row>
    <row r="260" spans="1:10" ht="12.75">
      <c r="A260" s="55" t="s">
        <v>104</v>
      </c>
      <c r="B260" s="28" t="s">
        <v>240</v>
      </c>
      <c r="C260" s="28" t="s">
        <v>234</v>
      </c>
      <c r="D260" s="10" t="s">
        <v>128</v>
      </c>
      <c r="E260" s="10" t="s">
        <v>66</v>
      </c>
      <c r="F260" s="10" t="s">
        <v>237</v>
      </c>
      <c r="G260" s="19" t="s">
        <v>109</v>
      </c>
      <c r="H260" s="144">
        <v>1085</v>
      </c>
      <c r="I260" s="83"/>
      <c r="J260" s="116"/>
    </row>
    <row r="261" spans="1:10" ht="54" customHeight="1">
      <c r="A261" s="69" t="s">
        <v>138</v>
      </c>
      <c r="B261" s="28" t="s">
        <v>240</v>
      </c>
      <c r="C261" s="28" t="s">
        <v>234</v>
      </c>
      <c r="D261" s="10" t="s">
        <v>128</v>
      </c>
      <c r="E261" s="10" t="s">
        <v>66</v>
      </c>
      <c r="F261" s="10" t="s">
        <v>99</v>
      </c>
      <c r="G261" s="19"/>
      <c r="H261" s="144">
        <f>H262</f>
        <v>46614</v>
      </c>
      <c r="I261" s="83"/>
      <c r="J261" s="116"/>
    </row>
    <row r="262" spans="1:10" ht="12.75">
      <c r="A262" s="55" t="s">
        <v>104</v>
      </c>
      <c r="B262" s="28" t="s">
        <v>240</v>
      </c>
      <c r="C262" s="28" t="s">
        <v>234</v>
      </c>
      <c r="D262" s="10" t="s">
        <v>128</v>
      </c>
      <c r="E262" s="10" t="s">
        <v>66</v>
      </c>
      <c r="F262" s="10" t="s">
        <v>99</v>
      </c>
      <c r="G262" s="19" t="s">
        <v>109</v>
      </c>
      <c r="H262" s="144">
        <v>46614</v>
      </c>
      <c r="I262" s="83"/>
      <c r="J262" s="116"/>
    </row>
    <row r="263" spans="1:10" ht="25.5">
      <c r="A263" s="55" t="s">
        <v>154</v>
      </c>
      <c r="B263" s="28" t="s">
        <v>240</v>
      </c>
      <c r="C263" s="28" t="s">
        <v>234</v>
      </c>
      <c r="D263" s="10" t="s">
        <v>128</v>
      </c>
      <c r="E263" s="10" t="s">
        <v>66</v>
      </c>
      <c r="F263" s="10" t="s">
        <v>66</v>
      </c>
      <c r="G263" s="19"/>
      <c r="H263" s="144">
        <f>H264</f>
        <v>3082</v>
      </c>
      <c r="I263" s="83"/>
      <c r="J263" s="116"/>
    </row>
    <row r="264" spans="1:10" ht="12.75">
      <c r="A264" s="55" t="s">
        <v>104</v>
      </c>
      <c r="B264" s="28" t="s">
        <v>240</v>
      </c>
      <c r="C264" s="28" t="s">
        <v>234</v>
      </c>
      <c r="D264" s="10" t="s">
        <v>128</v>
      </c>
      <c r="E264" s="10" t="s">
        <v>66</v>
      </c>
      <c r="F264" s="10" t="s">
        <v>66</v>
      </c>
      <c r="G264" s="19" t="s">
        <v>109</v>
      </c>
      <c r="H264" s="144">
        <v>3082</v>
      </c>
      <c r="I264" s="83"/>
      <c r="J264" s="116"/>
    </row>
    <row r="265" spans="1:10" ht="16.5" customHeight="1">
      <c r="A265" s="55" t="s">
        <v>204</v>
      </c>
      <c r="B265" s="28" t="s">
        <v>240</v>
      </c>
      <c r="C265" s="28" t="s">
        <v>234</v>
      </c>
      <c r="D265" s="10" t="s">
        <v>129</v>
      </c>
      <c r="E265" s="10" t="s">
        <v>233</v>
      </c>
      <c r="F265" s="10" t="s">
        <v>233</v>
      </c>
      <c r="G265" s="19"/>
      <c r="H265" s="144">
        <f>H266</f>
        <v>392321.80000000005</v>
      </c>
      <c r="I265" s="83"/>
      <c r="J265" s="116"/>
    </row>
    <row r="266" spans="1:10" ht="12.75">
      <c r="A266" s="55" t="s">
        <v>160</v>
      </c>
      <c r="B266" s="28" t="s">
        <v>240</v>
      </c>
      <c r="C266" s="28" t="s">
        <v>234</v>
      </c>
      <c r="D266" s="10" t="s">
        <v>129</v>
      </c>
      <c r="E266" s="10" t="s">
        <v>66</v>
      </c>
      <c r="F266" s="10" t="s">
        <v>233</v>
      </c>
      <c r="G266" s="19"/>
      <c r="H266" s="144">
        <f>H267</f>
        <v>392321.80000000005</v>
      </c>
      <c r="I266" s="83"/>
      <c r="J266" s="116"/>
    </row>
    <row r="267" spans="1:10" ht="27" customHeight="1">
      <c r="A267" s="55" t="s">
        <v>154</v>
      </c>
      <c r="B267" s="28" t="s">
        <v>240</v>
      </c>
      <c r="C267" s="28" t="s">
        <v>234</v>
      </c>
      <c r="D267" s="10" t="s">
        <v>129</v>
      </c>
      <c r="E267" s="10" t="s">
        <v>66</v>
      </c>
      <c r="F267" s="10" t="s">
        <v>66</v>
      </c>
      <c r="G267" s="19"/>
      <c r="H267" s="144">
        <f>H268+H269</f>
        <v>392321.80000000005</v>
      </c>
      <c r="I267" s="83"/>
      <c r="J267" s="116"/>
    </row>
    <row r="268" spans="1:11" ht="12.75">
      <c r="A268" s="55" t="s">
        <v>104</v>
      </c>
      <c r="B268" s="28" t="s">
        <v>240</v>
      </c>
      <c r="C268" s="28" t="s">
        <v>234</v>
      </c>
      <c r="D268" s="10" t="s">
        <v>129</v>
      </c>
      <c r="E268" s="10" t="s">
        <v>66</v>
      </c>
      <c r="F268" s="10" t="s">
        <v>66</v>
      </c>
      <c r="G268" s="19" t="s">
        <v>109</v>
      </c>
      <c r="H268" s="144">
        <f>9860+91161.2+282696+10140+1422.5-8933.6-2362.36</f>
        <v>383983.74000000005</v>
      </c>
      <c r="I268" s="83"/>
      <c r="J268" s="116"/>
      <c r="K268" s="108"/>
    </row>
    <row r="269" spans="1:10" ht="25.5">
      <c r="A269" s="131" t="s">
        <v>437</v>
      </c>
      <c r="B269" s="33" t="s">
        <v>240</v>
      </c>
      <c r="C269" s="33" t="s">
        <v>234</v>
      </c>
      <c r="D269" s="32" t="s">
        <v>129</v>
      </c>
      <c r="E269" s="32" t="s">
        <v>66</v>
      </c>
      <c r="F269" s="32" t="s">
        <v>66</v>
      </c>
      <c r="G269" s="98" t="s">
        <v>438</v>
      </c>
      <c r="H269" s="144">
        <v>8338.06</v>
      </c>
      <c r="I269" s="83"/>
      <c r="J269" s="116"/>
    </row>
    <row r="270" spans="1:10" ht="14.25" customHeight="1">
      <c r="A270" s="55" t="s">
        <v>205</v>
      </c>
      <c r="B270" s="28" t="s">
        <v>240</v>
      </c>
      <c r="C270" s="28" t="s">
        <v>234</v>
      </c>
      <c r="D270" s="10" t="s">
        <v>130</v>
      </c>
      <c r="E270" s="10" t="s">
        <v>233</v>
      </c>
      <c r="F270" s="10" t="s">
        <v>233</v>
      </c>
      <c r="G270" s="19"/>
      <c r="H270" s="144">
        <f>H271</f>
        <v>127915.5</v>
      </c>
      <c r="I270" s="83"/>
      <c r="J270" s="116"/>
    </row>
    <row r="271" spans="1:10" ht="12.75">
      <c r="A271" s="55" t="s">
        <v>160</v>
      </c>
      <c r="B271" s="28" t="s">
        <v>240</v>
      </c>
      <c r="C271" s="28" t="s">
        <v>234</v>
      </c>
      <c r="D271" s="10" t="s">
        <v>130</v>
      </c>
      <c r="E271" s="10" t="s">
        <v>66</v>
      </c>
      <c r="F271" s="10" t="s">
        <v>233</v>
      </c>
      <c r="G271" s="19"/>
      <c r="H271" s="144">
        <f>H272+H274+H276</f>
        <v>127915.5</v>
      </c>
      <c r="I271" s="83"/>
      <c r="J271" s="116"/>
    </row>
    <row r="272" spans="1:10" ht="38.25">
      <c r="A272" s="69" t="s">
        <v>275</v>
      </c>
      <c r="B272" s="28" t="s">
        <v>240</v>
      </c>
      <c r="C272" s="28" t="s">
        <v>234</v>
      </c>
      <c r="D272" s="10" t="s">
        <v>130</v>
      </c>
      <c r="E272" s="10" t="s">
        <v>66</v>
      </c>
      <c r="F272" s="10" t="s">
        <v>232</v>
      </c>
      <c r="G272" s="19"/>
      <c r="H272" s="144">
        <f>H273</f>
        <v>68351.5</v>
      </c>
      <c r="I272" s="83"/>
      <c r="J272" s="115"/>
    </row>
    <row r="273" spans="1:10" ht="12.75">
      <c r="A273" s="55" t="s">
        <v>104</v>
      </c>
      <c r="B273" s="28" t="s">
        <v>240</v>
      </c>
      <c r="C273" s="28" t="s">
        <v>234</v>
      </c>
      <c r="D273" s="10" t="s">
        <v>130</v>
      </c>
      <c r="E273" s="10" t="s">
        <v>66</v>
      </c>
      <c r="F273" s="10" t="s">
        <v>232</v>
      </c>
      <c r="G273" s="19" t="s">
        <v>109</v>
      </c>
      <c r="H273" s="144">
        <f>66750.9+1600.6</f>
        <v>68351.5</v>
      </c>
      <c r="I273" s="83"/>
      <c r="J273" s="116"/>
    </row>
    <row r="274" spans="1:10" ht="56.25" customHeight="1">
      <c r="A274" s="69" t="s">
        <v>138</v>
      </c>
      <c r="B274" s="28" t="s">
        <v>240</v>
      </c>
      <c r="C274" s="28" t="s">
        <v>234</v>
      </c>
      <c r="D274" s="10" t="s">
        <v>130</v>
      </c>
      <c r="E274" s="10" t="s">
        <v>66</v>
      </c>
      <c r="F274" s="10" t="s">
        <v>312</v>
      </c>
      <c r="G274" s="19"/>
      <c r="H274" s="144">
        <f>H275</f>
        <v>56035</v>
      </c>
      <c r="I274" s="83"/>
      <c r="J274" s="116"/>
    </row>
    <row r="275" spans="1:10" ht="12.75">
      <c r="A275" s="55" t="s">
        <v>104</v>
      </c>
      <c r="B275" s="28" t="s">
        <v>240</v>
      </c>
      <c r="C275" s="28" t="s">
        <v>234</v>
      </c>
      <c r="D275" s="10" t="s">
        <v>130</v>
      </c>
      <c r="E275" s="10" t="s">
        <v>66</v>
      </c>
      <c r="F275" s="10" t="s">
        <v>312</v>
      </c>
      <c r="G275" s="19" t="s">
        <v>109</v>
      </c>
      <c r="H275" s="144">
        <v>56035</v>
      </c>
      <c r="I275" s="83"/>
      <c r="J275" s="116"/>
    </row>
    <row r="276" spans="1:10" ht="25.5">
      <c r="A276" s="55" t="s">
        <v>154</v>
      </c>
      <c r="B276" s="28" t="s">
        <v>240</v>
      </c>
      <c r="C276" s="28" t="s">
        <v>234</v>
      </c>
      <c r="D276" s="10" t="s">
        <v>130</v>
      </c>
      <c r="E276" s="10" t="s">
        <v>66</v>
      </c>
      <c r="F276" s="10" t="s">
        <v>66</v>
      </c>
      <c r="G276" s="19"/>
      <c r="H276" s="144">
        <f>H277</f>
        <v>3529</v>
      </c>
      <c r="I276" s="83"/>
      <c r="J276" s="116"/>
    </row>
    <row r="277" spans="1:10" ht="12.75">
      <c r="A277" s="55" t="s">
        <v>104</v>
      </c>
      <c r="B277" s="28" t="s">
        <v>240</v>
      </c>
      <c r="C277" s="28" t="s">
        <v>234</v>
      </c>
      <c r="D277" s="10" t="s">
        <v>130</v>
      </c>
      <c r="E277" s="10" t="s">
        <v>66</v>
      </c>
      <c r="F277" s="10" t="s">
        <v>66</v>
      </c>
      <c r="G277" s="19" t="s">
        <v>109</v>
      </c>
      <c r="H277" s="144">
        <v>3529</v>
      </c>
      <c r="I277" s="83"/>
      <c r="J277" s="115"/>
    </row>
    <row r="278" spans="1:10" ht="20.25" customHeight="1">
      <c r="A278" s="55" t="s">
        <v>170</v>
      </c>
      <c r="B278" s="28" t="s">
        <v>240</v>
      </c>
      <c r="C278" s="28" t="s">
        <v>234</v>
      </c>
      <c r="D278" s="10" t="s">
        <v>131</v>
      </c>
      <c r="E278" s="10" t="s">
        <v>233</v>
      </c>
      <c r="F278" s="10" t="s">
        <v>233</v>
      </c>
      <c r="G278" s="19"/>
      <c r="H278" s="144">
        <f>H279</f>
        <v>70703.62</v>
      </c>
      <c r="I278" s="83"/>
      <c r="J278" s="116"/>
    </row>
    <row r="279" spans="1:10" ht="15" customHeight="1">
      <c r="A279" s="55" t="s">
        <v>160</v>
      </c>
      <c r="B279" s="28" t="s">
        <v>240</v>
      </c>
      <c r="C279" s="28" t="s">
        <v>234</v>
      </c>
      <c r="D279" s="10" t="s">
        <v>131</v>
      </c>
      <c r="E279" s="10" t="s">
        <v>66</v>
      </c>
      <c r="F279" s="10" t="s">
        <v>233</v>
      </c>
      <c r="G279" s="19"/>
      <c r="H279" s="144">
        <f>H280+H282+H284+H286</f>
        <v>70703.62</v>
      </c>
      <c r="I279" s="83"/>
      <c r="J279" s="116"/>
    </row>
    <row r="280" spans="1:10" ht="41.25" customHeight="1">
      <c r="A280" s="69" t="s">
        <v>275</v>
      </c>
      <c r="B280" s="28" t="s">
        <v>240</v>
      </c>
      <c r="C280" s="28" t="s">
        <v>234</v>
      </c>
      <c r="D280" s="10" t="s">
        <v>131</v>
      </c>
      <c r="E280" s="10" t="s">
        <v>66</v>
      </c>
      <c r="F280" s="10" t="s">
        <v>232</v>
      </c>
      <c r="G280" s="19"/>
      <c r="H280" s="144">
        <f>H281</f>
        <v>43306.5</v>
      </c>
      <c r="I280" s="83"/>
      <c r="J280" s="116"/>
    </row>
    <row r="281" spans="1:10" ht="12.75">
      <c r="A281" s="55" t="s">
        <v>104</v>
      </c>
      <c r="B281" s="28" t="s">
        <v>240</v>
      </c>
      <c r="C281" s="28" t="s">
        <v>234</v>
      </c>
      <c r="D281" s="10" t="s">
        <v>131</v>
      </c>
      <c r="E281" s="10" t="s">
        <v>66</v>
      </c>
      <c r="F281" s="10" t="s">
        <v>232</v>
      </c>
      <c r="G281" s="19" t="s">
        <v>109</v>
      </c>
      <c r="H281" s="144">
        <f>42318.5+988</f>
        <v>43306.5</v>
      </c>
      <c r="I281" s="83"/>
      <c r="J281" s="116"/>
    </row>
    <row r="282" spans="1:10" ht="57" customHeight="1">
      <c r="A282" s="69" t="s">
        <v>279</v>
      </c>
      <c r="B282" s="28" t="s">
        <v>240</v>
      </c>
      <c r="C282" s="28" t="s">
        <v>234</v>
      </c>
      <c r="D282" s="10" t="s">
        <v>131</v>
      </c>
      <c r="E282" s="10" t="s">
        <v>66</v>
      </c>
      <c r="F282" s="10" t="s">
        <v>234</v>
      </c>
      <c r="G282" s="19"/>
      <c r="H282" s="144">
        <f>H283</f>
        <v>3329</v>
      </c>
      <c r="I282" s="83"/>
      <c r="J282" s="116"/>
    </row>
    <row r="283" spans="1:10" ht="12.75">
      <c r="A283" s="62" t="s">
        <v>104</v>
      </c>
      <c r="B283" s="28" t="s">
        <v>240</v>
      </c>
      <c r="C283" s="28" t="s">
        <v>234</v>
      </c>
      <c r="D283" s="10" t="s">
        <v>131</v>
      </c>
      <c r="E283" s="10" t="s">
        <v>66</v>
      </c>
      <c r="F283" s="10" t="s">
        <v>234</v>
      </c>
      <c r="G283" s="19" t="s">
        <v>109</v>
      </c>
      <c r="H283" s="144">
        <v>3329</v>
      </c>
      <c r="I283" s="83"/>
      <c r="J283" s="116"/>
    </row>
    <row r="284" spans="1:10" ht="45" customHeight="1">
      <c r="A284" s="69" t="s">
        <v>311</v>
      </c>
      <c r="B284" s="28" t="s">
        <v>240</v>
      </c>
      <c r="C284" s="28" t="s">
        <v>234</v>
      </c>
      <c r="D284" s="10" t="s">
        <v>131</v>
      </c>
      <c r="E284" s="10" t="s">
        <v>66</v>
      </c>
      <c r="F284" s="10" t="s">
        <v>237</v>
      </c>
      <c r="G284" s="19"/>
      <c r="H284" s="144">
        <f>H285</f>
        <v>3168</v>
      </c>
      <c r="I284" s="83"/>
      <c r="J284" s="116"/>
    </row>
    <row r="285" spans="1:10" ht="12.75">
      <c r="A285" s="62" t="s">
        <v>104</v>
      </c>
      <c r="B285" s="28" t="s">
        <v>240</v>
      </c>
      <c r="C285" s="28" t="s">
        <v>234</v>
      </c>
      <c r="D285" s="10" t="s">
        <v>131</v>
      </c>
      <c r="E285" s="10" t="s">
        <v>66</v>
      </c>
      <c r="F285" s="10" t="s">
        <v>237</v>
      </c>
      <c r="G285" s="19" t="s">
        <v>109</v>
      </c>
      <c r="H285" s="144">
        <v>3168</v>
      </c>
      <c r="I285" s="83"/>
      <c r="J285" s="116"/>
    </row>
    <row r="286" spans="1:10" ht="25.5">
      <c r="A286" s="55" t="s">
        <v>154</v>
      </c>
      <c r="B286" s="28" t="s">
        <v>240</v>
      </c>
      <c r="C286" s="28" t="s">
        <v>234</v>
      </c>
      <c r="D286" s="10" t="s">
        <v>131</v>
      </c>
      <c r="E286" s="10" t="s">
        <v>66</v>
      </c>
      <c r="F286" s="10" t="s">
        <v>66</v>
      </c>
      <c r="G286" s="19"/>
      <c r="H286" s="144">
        <f>H287+H288</f>
        <v>20900.12</v>
      </c>
      <c r="I286" s="83"/>
      <c r="J286" s="116"/>
    </row>
    <row r="287" spans="1:10" ht="12.75">
      <c r="A287" s="55" t="s">
        <v>104</v>
      </c>
      <c r="B287" s="28" t="s">
        <v>240</v>
      </c>
      <c r="C287" s="28" t="s">
        <v>234</v>
      </c>
      <c r="D287" s="10" t="s">
        <v>131</v>
      </c>
      <c r="E287" s="10" t="s">
        <v>66</v>
      </c>
      <c r="F287" s="10" t="s">
        <v>66</v>
      </c>
      <c r="G287" s="19" t="s">
        <v>109</v>
      </c>
      <c r="H287" s="144">
        <f>19588+983.16-130.04</f>
        <v>20441.12</v>
      </c>
      <c r="I287" s="83"/>
      <c r="J287" s="116"/>
    </row>
    <row r="288" spans="1:10" ht="25.5">
      <c r="A288" s="131" t="s">
        <v>437</v>
      </c>
      <c r="B288" s="33" t="s">
        <v>240</v>
      </c>
      <c r="C288" s="33" t="s">
        <v>234</v>
      </c>
      <c r="D288" s="32" t="s">
        <v>131</v>
      </c>
      <c r="E288" s="32" t="s">
        <v>66</v>
      </c>
      <c r="F288" s="32" t="s">
        <v>66</v>
      </c>
      <c r="G288" s="98" t="s">
        <v>438</v>
      </c>
      <c r="H288" s="146">
        <v>459</v>
      </c>
      <c r="I288" s="83"/>
      <c r="J288" s="116"/>
    </row>
    <row r="289" spans="1:10" ht="17.25" customHeight="1">
      <c r="A289" s="55" t="s">
        <v>321</v>
      </c>
      <c r="B289" s="28" t="s">
        <v>240</v>
      </c>
      <c r="C289" s="28" t="s">
        <v>234</v>
      </c>
      <c r="D289" s="10" t="s">
        <v>95</v>
      </c>
      <c r="E289" s="10" t="s">
        <v>233</v>
      </c>
      <c r="F289" s="10" t="s">
        <v>233</v>
      </c>
      <c r="G289" s="19"/>
      <c r="H289" s="144">
        <f>H290</f>
        <v>44739.6</v>
      </c>
      <c r="I289" s="83"/>
      <c r="J289" s="116"/>
    </row>
    <row r="290" spans="1:10" ht="25.5">
      <c r="A290" s="69" t="s">
        <v>271</v>
      </c>
      <c r="B290" s="28" t="s">
        <v>240</v>
      </c>
      <c r="C290" s="28" t="s">
        <v>234</v>
      </c>
      <c r="D290" s="10" t="s">
        <v>95</v>
      </c>
      <c r="E290" s="10" t="s">
        <v>247</v>
      </c>
      <c r="F290" s="10" t="s">
        <v>233</v>
      </c>
      <c r="G290" s="19"/>
      <c r="H290" s="144">
        <f>H291+H293</f>
        <v>44739.6</v>
      </c>
      <c r="I290" s="83"/>
      <c r="J290" s="116"/>
    </row>
    <row r="291" spans="1:10" ht="38.25">
      <c r="A291" s="69" t="s">
        <v>272</v>
      </c>
      <c r="B291" s="28" t="s">
        <v>240</v>
      </c>
      <c r="C291" s="28" t="s">
        <v>234</v>
      </c>
      <c r="D291" s="10" t="s">
        <v>95</v>
      </c>
      <c r="E291" s="10" t="s">
        <v>247</v>
      </c>
      <c r="F291" s="10" t="s">
        <v>232</v>
      </c>
      <c r="G291" s="19"/>
      <c r="H291" s="144">
        <f>H292</f>
        <v>27901.8</v>
      </c>
      <c r="I291" s="83"/>
      <c r="J291" s="116"/>
    </row>
    <row r="292" spans="1:10" ht="12.75">
      <c r="A292" s="55" t="s">
        <v>104</v>
      </c>
      <c r="B292" s="28" t="s">
        <v>240</v>
      </c>
      <c r="C292" s="28" t="s">
        <v>234</v>
      </c>
      <c r="D292" s="10" t="s">
        <v>95</v>
      </c>
      <c r="E292" s="10" t="s">
        <v>247</v>
      </c>
      <c r="F292" s="10" t="s">
        <v>232</v>
      </c>
      <c r="G292" s="19" t="s">
        <v>109</v>
      </c>
      <c r="H292" s="144">
        <v>27901.8</v>
      </c>
      <c r="I292" s="83"/>
      <c r="J292" s="116"/>
    </row>
    <row r="293" spans="1:10" ht="45" customHeight="1">
      <c r="A293" s="69" t="s">
        <v>273</v>
      </c>
      <c r="B293" s="28" t="s">
        <v>240</v>
      </c>
      <c r="C293" s="28" t="s">
        <v>234</v>
      </c>
      <c r="D293" s="10" t="s">
        <v>95</v>
      </c>
      <c r="E293" s="10" t="s">
        <v>247</v>
      </c>
      <c r="F293" s="10" t="s">
        <v>234</v>
      </c>
      <c r="G293" s="19"/>
      <c r="H293" s="144">
        <f>H294</f>
        <v>16837.8</v>
      </c>
      <c r="I293" s="83"/>
      <c r="J293" s="116"/>
    </row>
    <row r="294" spans="1:10" ht="12.75">
      <c r="A294" s="55" t="s">
        <v>104</v>
      </c>
      <c r="B294" s="28" t="s">
        <v>240</v>
      </c>
      <c r="C294" s="28" t="s">
        <v>234</v>
      </c>
      <c r="D294" s="10" t="s">
        <v>95</v>
      </c>
      <c r="E294" s="10" t="s">
        <v>247</v>
      </c>
      <c r="F294" s="10" t="s">
        <v>234</v>
      </c>
      <c r="G294" s="19" t="s">
        <v>109</v>
      </c>
      <c r="H294" s="144">
        <v>16837.8</v>
      </c>
      <c r="I294" s="83"/>
      <c r="J294" s="116"/>
    </row>
    <row r="295" spans="1:10" ht="27" customHeight="1">
      <c r="A295" s="59" t="s">
        <v>274</v>
      </c>
      <c r="B295" s="29" t="s">
        <v>240</v>
      </c>
      <c r="C295" s="29" t="s">
        <v>237</v>
      </c>
      <c r="D295" s="26"/>
      <c r="E295" s="26"/>
      <c r="F295" s="26"/>
      <c r="G295" s="20"/>
      <c r="H295" s="143">
        <f>H296</f>
        <v>60</v>
      </c>
      <c r="I295" s="82"/>
      <c r="J295" s="116"/>
    </row>
    <row r="296" spans="1:10" ht="16.5" customHeight="1">
      <c r="A296" s="55" t="s">
        <v>206</v>
      </c>
      <c r="B296" s="28" t="s">
        <v>240</v>
      </c>
      <c r="C296" s="28" t="s">
        <v>237</v>
      </c>
      <c r="D296" s="10" t="s">
        <v>132</v>
      </c>
      <c r="E296" s="10" t="s">
        <v>233</v>
      </c>
      <c r="F296" s="10" t="s">
        <v>233</v>
      </c>
      <c r="G296" s="19"/>
      <c r="H296" s="144">
        <f>H298</f>
        <v>60</v>
      </c>
      <c r="I296" s="83"/>
      <c r="J296" s="116"/>
    </row>
    <row r="297" spans="1:10" ht="16.5" customHeight="1">
      <c r="A297" s="55" t="s">
        <v>160</v>
      </c>
      <c r="B297" s="28" t="s">
        <v>240</v>
      </c>
      <c r="C297" s="28" t="s">
        <v>237</v>
      </c>
      <c r="D297" s="10" t="s">
        <v>132</v>
      </c>
      <c r="E297" s="10" t="s">
        <v>66</v>
      </c>
      <c r="F297" s="10" t="s">
        <v>233</v>
      </c>
      <c r="G297" s="19"/>
      <c r="H297" s="144">
        <f>H298</f>
        <v>60</v>
      </c>
      <c r="I297" s="83"/>
      <c r="J297" s="116"/>
    </row>
    <row r="298" spans="1:10" ht="38.25">
      <c r="A298" s="69" t="s">
        <v>275</v>
      </c>
      <c r="B298" s="28" t="s">
        <v>240</v>
      </c>
      <c r="C298" s="28" t="s">
        <v>237</v>
      </c>
      <c r="D298" s="10" t="s">
        <v>132</v>
      </c>
      <c r="E298" s="10" t="s">
        <v>66</v>
      </c>
      <c r="F298" s="10" t="s">
        <v>232</v>
      </c>
      <c r="G298" s="19"/>
      <c r="H298" s="144">
        <f>H299</f>
        <v>60</v>
      </c>
      <c r="I298" s="83"/>
      <c r="J298" s="116"/>
    </row>
    <row r="299" spans="1:10" ht="12.75">
      <c r="A299" s="55" t="s">
        <v>104</v>
      </c>
      <c r="B299" s="28" t="s">
        <v>240</v>
      </c>
      <c r="C299" s="28" t="s">
        <v>237</v>
      </c>
      <c r="D299" s="10" t="s">
        <v>132</v>
      </c>
      <c r="E299" s="10" t="s">
        <v>66</v>
      </c>
      <c r="F299" s="10" t="s">
        <v>232</v>
      </c>
      <c r="G299" s="19" t="s">
        <v>109</v>
      </c>
      <c r="H299" s="144">
        <v>60</v>
      </c>
      <c r="I299" s="83"/>
      <c r="J299" s="116"/>
    </row>
    <row r="300" spans="1:11" ht="16.5" customHeight="1">
      <c r="A300" s="59" t="s">
        <v>194</v>
      </c>
      <c r="B300" s="29" t="s">
        <v>240</v>
      </c>
      <c r="C300" s="29" t="s">
        <v>240</v>
      </c>
      <c r="D300" s="26"/>
      <c r="E300" s="26"/>
      <c r="F300" s="26"/>
      <c r="G300" s="20"/>
      <c r="H300" s="143">
        <f>H301+H305+H314+H319</f>
        <v>58265.2</v>
      </c>
      <c r="I300" s="82"/>
      <c r="J300" s="115"/>
      <c r="K300" s="108"/>
    </row>
    <row r="301" spans="1:10" ht="16.5" customHeight="1">
      <c r="A301" s="55" t="s">
        <v>207</v>
      </c>
      <c r="B301" s="28" t="s">
        <v>240</v>
      </c>
      <c r="C301" s="28" t="s">
        <v>240</v>
      </c>
      <c r="D301" s="10" t="s">
        <v>313</v>
      </c>
      <c r="E301" s="10" t="s">
        <v>233</v>
      </c>
      <c r="F301" s="10" t="s">
        <v>233</v>
      </c>
      <c r="G301" s="19"/>
      <c r="H301" s="144">
        <f>H302</f>
        <v>27898.4</v>
      </c>
      <c r="I301" s="83"/>
      <c r="J301" s="116"/>
    </row>
    <row r="302" spans="1:10" ht="16.5" customHeight="1">
      <c r="A302" s="55" t="s">
        <v>160</v>
      </c>
      <c r="B302" s="28" t="s">
        <v>240</v>
      </c>
      <c r="C302" s="28" t="s">
        <v>240</v>
      </c>
      <c r="D302" s="10" t="s">
        <v>313</v>
      </c>
      <c r="E302" s="10" t="s">
        <v>66</v>
      </c>
      <c r="F302" s="10" t="s">
        <v>233</v>
      </c>
      <c r="G302" s="19"/>
      <c r="H302" s="144">
        <f>H303</f>
        <v>27898.4</v>
      </c>
      <c r="I302" s="83"/>
      <c r="J302" s="116"/>
    </row>
    <row r="303" spans="1:10" ht="31.5" customHeight="1">
      <c r="A303" s="55" t="s">
        <v>154</v>
      </c>
      <c r="B303" s="28" t="s">
        <v>240</v>
      </c>
      <c r="C303" s="28" t="s">
        <v>240</v>
      </c>
      <c r="D303" s="10" t="s">
        <v>313</v>
      </c>
      <c r="E303" s="10" t="s">
        <v>66</v>
      </c>
      <c r="F303" s="10" t="s">
        <v>66</v>
      </c>
      <c r="G303" s="19"/>
      <c r="H303" s="144">
        <f>H304</f>
        <v>27898.4</v>
      </c>
      <c r="I303" s="83"/>
      <c r="J303" s="116"/>
    </row>
    <row r="304" spans="1:10" ht="16.5" customHeight="1">
      <c r="A304" s="55" t="s">
        <v>104</v>
      </c>
      <c r="B304" s="28" t="s">
        <v>240</v>
      </c>
      <c r="C304" s="28" t="s">
        <v>240</v>
      </c>
      <c r="D304" s="10" t="s">
        <v>313</v>
      </c>
      <c r="E304" s="10" t="s">
        <v>66</v>
      </c>
      <c r="F304" s="10" t="s">
        <v>66</v>
      </c>
      <c r="G304" s="19" t="s">
        <v>109</v>
      </c>
      <c r="H304" s="144">
        <f>27248.2+650.2</f>
        <v>27898.4</v>
      </c>
      <c r="I304" s="83"/>
      <c r="J304" s="116"/>
    </row>
    <row r="305" spans="1:10" ht="18" customHeight="1">
      <c r="A305" s="55" t="s">
        <v>208</v>
      </c>
      <c r="B305" s="28" t="s">
        <v>240</v>
      </c>
      <c r="C305" s="28" t="s">
        <v>240</v>
      </c>
      <c r="D305" s="10" t="s">
        <v>133</v>
      </c>
      <c r="E305" s="10" t="s">
        <v>233</v>
      </c>
      <c r="F305" s="10" t="s">
        <v>233</v>
      </c>
      <c r="G305" s="19"/>
      <c r="H305" s="144">
        <f>H306+H309</f>
        <v>25092.3</v>
      </c>
      <c r="I305" s="83"/>
      <c r="J305" s="116"/>
    </row>
    <row r="306" spans="1:10" ht="18" customHeight="1">
      <c r="A306" s="55" t="s">
        <v>332</v>
      </c>
      <c r="B306" s="28" t="s">
        <v>240</v>
      </c>
      <c r="C306" s="28" t="s">
        <v>240</v>
      </c>
      <c r="D306" s="10" t="s">
        <v>133</v>
      </c>
      <c r="E306" s="10" t="s">
        <v>234</v>
      </c>
      <c r="F306" s="10" t="s">
        <v>233</v>
      </c>
      <c r="G306" s="19"/>
      <c r="H306" s="144">
        <f>H307</f>
        <v>19037.3</v>
      </c>
      <c r="I306" s="83"/>
      <c r="J306" s="116"/>
    </row>
    <row r="307" spans="1:10" ht="12.75">
      <c r="A307" s="55" t="s">
        <v>147</v>
      </c>
      <c r="B307" s="28" t="s">
        <v>240</v>
      </c>
      <c r="C307" s="28" t="s">
        <v>240</v>
      </c>
      <c r="D307" s="10" t="s">
        <v>133</v>
      </c>
      <c r="E307" s="10" t="s">
        <v>234</v>
      </c>
      <c r="F307" s="10" t="s">
        <v>66</v>
      </c>
      <c r="G307" s="19"/>
      <c r="H307" s="144">
        <f>H308</f>
        <v>19037.3</v>
      </c>
      <c r="I307" s="83"/>
      <c r="J307" s="116"/>
    </row>
    <row r="308" spans="1:10" ht="12.75">
      <c r="A308" s="55" t="s">
        <v>164</v>
      </c>
      <c r="B308" s="28" t="s">
        <v>240</v>
      </c>
      <c r="C308" s="28" t="s">
        <v>240</v>
      </c>
      <c r="D308" s="10" t="s">
        <v>133</v>
      </c>
      <c r="E308" s="10" t="s">
        <v>234</v>
      </c>
      <c r="F308" s="10" t="s">
        <v>66</v>
      </c>
      <c r="G308" s="19" t="s">
        <v>238</v>
      </c>
      <c r="H308" s="144">
        <f>171.3+1291+17575</f>
        <v>19037.3</v>
      </c>
      <c r="I308" s="83"/>
      <c r="J308" s="116"/>
    </row>
    <row r="309" spans="1:10" ht="18" customHeight="1">
      <c r="A309" s="55" t="s">
        <v>160</v>
      </c>
      <c r="B309" s="28" t="s">
        <v>240</v>
      </c>
      <c r="C309" s="28" t="s">
        <v>240</v>
      </c>
      <c r="D309" s="10" t="s">
        <v>133</v>
      </c>
      <c r="E309" s="10" t="s">
        <v>66</v>
      </c>
      <c r="F309" s="10" t="s">
        <v>233</v>
      </c>
      <c r="G309" s="19"/>
      <c r="H309" s="144">
        <f>H310+H312</f>
        <v>6055</v>
      </c>
      <c r="I309" s="83"/>
      <c r="J309" s="116"/>
    </row>
    <row r="310" spans="1:10" ht="25.5">
      <c r="A310" s="62" t="s">
        <v>333</v>
      </c>
      <c r="B310" s="28" t="s">
        <v>240</v>
      </c>
      <c r="C310" s="28" t="s">
        <v>240</v>
      </c>
      <c r="D310" s="10" t="s">
        <v>133</v>
      </c>
      <c r="E310" s="10" t="s">
        <v>66</v>
      </c>
      <c r="F310" s="10" t="s">
        <v>99</v>
      </c>
      <c r="G310" s="19"/>
      <c r="H310" s="144">
        <f>H311</f>
        <v>755</v>
      </c>
      <c r="I310" s="83"/>
      <c r="J310" s="116"/>
    </row>
    <row r="311" spans="1:10" ht="16.5" customHeight="1">
      <c r="A311" s="55" t="s">
        <v>104</v>
      </c>
      <c r="B311" s="28" t="s">
        <v>240</v>
      </c>
      <c r="C311" s="28" t="s">
        <v>240</v>
      </c>
      <c r="D311" s="10" t="s">
        <v>133</v>
      </c>
      <c r="E311" s="10" t="s">
        <v>66</v>
      </c>
      <c r="F311" s="10" t="s">
        <v>99</v>
      </c>
      <c r="G311" s="19" t="s">
        <v>109</v>
      </c>
      <c r="H311" s="144">
        <v>755</v>
      </c>
      <c r="I311" s="83"/>
      <c r="J311" s="116"/>
    </row>
    <row r="312" spans="1:10" ht="25.5">
      <c r="A312" s="62" t="s">
        <v>358</v>
      </c>
      <c r="B312" s="28" t="s">
        <v>240</v>
      </c>
      <c r="C312" s="28" t="s">
        <v>240</v>
      </c>
      <c r="D312" s="10" t="s">
        <v>133</v>
      </c>
      <c r="E312" s="10" t="s">
        <v>66</v>
      </c>
      <c r="F312" s="10" t="s">
        <v>312</v>
      </c>
      <c r="G312" s="19"/>
      <c r="H312" s="144">
        <f>H313</f>
        <v>5300</v>
      </c>
      <c r="I312" s="83"/>
      <c r="J312" s="115"/>
    </row>
    <row r="313" spans="1:10" ht="12.75">
      <c r="A313" s="55" t="s">
        <v>104</v>
      </c>
      <c r="B313" s="28" t="s">
        <v>240</v>
      </c>
      <c r="C313" s="28" t="s">
        <v>240</v>
      </c>
      <c r="D313" s="10" t="s">
        <v>133</v>
      </c>
      <c r="E313" s="10" t="s">
        <v>66</v>
      </c>
      <c r="F313" s="10" t="s">
        <v>312</v>
      </c>
      <c r="G313" s="19" t="s">
        <v>109</v>
      </c>
      <c r="H313" s="144">
        <v>5300</v>
      </c>
      <c r="I313" s="83"/>
      <c r="J313" s="115"/>
    </row>
    <row r="314" spans="1:10" ht="15" customHeight="1">
      <c r="A314" s="55" t="s">
        <v>426</v>
      </c>
      <c r="B314" s="28" t="s">
        <v>240</v>
      </c>
      <c r="C314" s="28" t="s">
        <v>240</v>
      </c>
      <c r="D314" s="10" t="s">
        <v>77</v>
      </c>
      <c r="E314" s="10" t="s">
        <v>233</v>
      </c>
      <c r="F314" s="10" t="s">
        <v>233</v>
      </c>
      <c r="G314" s="19"/>
      <c r="H314" s="144">
        <f>H315+H317</f>
        <v>374.5</v>
      </c>
      <c r="I314" s="83"/>
      <c r="J314" s="116"/>
    </row>
    <row r="315" spans="1:10" ht="12.75">
      <c r="A315" s="69" t="s">
        <v>427</v>
      </c>
      <c r="B315" s="28" t="s">
        <v>240</v>
      </c>
      <c r="C315" s="28" t="s">
        <v>240</v>
      </c>
      <c r="D315" s="10" t="s">
        <v>77</v>
      </c>
      <c r="E315" s="10" t="s">
        <v>244</v>
      </c>
      <c r="F315" s="10" t="s">
        <v>233</v>
      </c>
      <c r="G315" s="19"/>
      <c r="H315" s="144">
        <f>H316</f>
        <v>136.5</v>
      </c>
      <c r="I315" s="83"/>
      <c r="J315" s="116"/>
    </row>
    <row r="316" spans="1:10" ht="25.5">
      <c r="A316" s="55" t="s">
        <v>171</v>
      </c>
      <c r="B316" s="28" t="s">
        <v>240</v>
      </c>
      <c r="C316" s="28" t="s">
        <v>240</v>
      </c>
      <c r="D316" s="10" t="s">
        <v>77</v>
      </c>
      <c r="E316" s="10" t="s">
        <v>244</v>
      </c>
      <c r="F316" s="10" t="s">
        <v>233</v>
      </c>
      <c r="G316" s="19" t="s">
        <v>172</v>
      </c>
      <c r="H316" s="144">
        <f>97.5+39</f>
        <v>136.5</v>
      </c>
      <c r="I316" s="83"/>
      <c r="J316" s="116"/>
    </row>
    <row r="317" spans="1:10" ht="25.5">
      <c r="A317" s="72" t="s">
        <v>396</v>
      </c>
      <c r="B317" s="28" t="s">
        <v>240</v>
      </c>
      <c r="C317" s="28" t="s">
        <v>240</v>
      </c>
      <c r="D317" s="10" t="s">
        <v>77</v>
      </c>
      <c r="E317" s="10" t="s">
        <v>148</v>
      </c>
      <c r="F317" s="10" t="s">
        <v>233</v>
      </c>
      <c r="G317" s="19"/>
      <c r="H317" s="144">
        <f>H318</f>
        <v>238</v>
      </c>
      <c r="I317" s="83"/>
      <c r="J317" s="116"/>
    </row>
    <row r="318" spans="1:10" ht="25.5">
      <c r="A318" s="55" t="s">
        <v>171</v>
      </c>
      <c r="B318" s="28" t="s">
        <v>240</v>
      </c>
      <c r="C318" s="28" t="s">
        <v>240</v>
      </c>
      <c r="D318" s="10" t="s">
        <v>77</v>
      </c>
      <c r="E318" s="10" t="s">
        <v>148</v>
      </c>
      <c r="F318" s="10" t="s">
        <v>233</v>
      </c>
      <c r="G318" s="19" t="s">
        <v>172</v>
      </c>
      <c r="H318" s="144">
        <v>238</v>
      </c>
      <c r="I318" s="83"/>
      <c r="J318" s="116"/>
    </row>
    <row r="319" spans="1:10" ht="12.75">
      <c r="A319" s="55" t="s">
        <v>230</v>
      </c>
      <c r="B319" s="28" t="s">
        <v>240</v>
      </c>
      <c r="C319" s="28" t="s">
        <v>240</v>
      </c>
      <c r="D319" s="10" t="s">
        <v>189</v>
      </c>
      <c r="E319" s="10" t="s">
        <v>233</v>
      </c>
      <c r="F319" s="10" t="s">
        <v>233</v>
      </c>
      <c r="G319" s="19"/>
      <c r="H319" s="144">
        <f>H320</f>
        <v>4900</v>
      </c>
      <c r="I319" s="83"/>
      <c r="J319" s="116"/>
    </row>
    <row r="320" spans="1:10" ht="25.5">
      <c r="A320" s="55" t="s">
        <v>280</v>
      </c>
      <c r="B320" s="28" t="s">
        <v>240</v>
      </c>
      <c r="C320" s="28" t="s">
        <v>240</v>
      </c>
      <c r="D320" s="10" t="s">
        <v>189</v>
      </c>
      <c r="E320" s="10" t="s">
        <v>247</v>
      </c>
      <c r="F320" s="10" t="s">
        <v>233</v>
      </c>
      <c r="G320" s="19"/>
      <c r="H320" s="144">
        <f>H321</f>
        <v>4900</v>
      </c>
      <c r="I320" s="83"/>
      <c r="J320" s="116"/>
    </row>
    <row r="321" spans="1:10" ht="25.5">
      <c r="A321" s="55" t="s">
        <v>171</v>
      </c>
      <c r="B321" s="28" t="s">
        <v>240</v>
      </c>
      <c r="C321" s="28" t="s">
        <v>240</v>
      </c>
      <c r="D321" s="10" t="s">
        <v>189</v>
      </c>
      <c r="E321" s="10" t="s">
        <v>247</v>
      </c>
      <c r="F321" s="10" t="s">
        <v>233</v>
      </c>
      <c r="G321" s="19" t="s">
        <v>172</v>
      </c>
      <c r="H321" s="144">
        <v>4900</v>
      </c>
      <c r="I321" s="83"/>
      <c r="J321" s="116"/>
    </row>
    <row r="322" spans="1:10" ht="18" customHeight="1">
      <c r="A322" s="59" t="s">
        <v>195</v>
      </c>
      <c r="B322" s="29" t="s">
        <v>240</v>
      </c>
      <c r="C322" s="29" t="s">
        <v>247</v>
      </c>
      <c r="D322" s="26"/>
      <c r="E322" s="26"/>
      <c r="F322" s="26"/>
      <c r="G322" s="20"/>
      <c r="H322" s="143">
        <f>H323+H328+H333</f>
        <v>231798.1</v>
      </c>
      <c r="I322" s="82"/>
      <c r="J322" s="116"/>
    </row>
    <row r="323" spans="1:10" ht="32.25" customHeight="1">
      <c r="A323" s="55" t="s">
        <v>173</v>
      </c>
      <c r="B323" s="28" t="s">
        <v>240</v>
      </c>
      <c r="C323" s="28" t="s">
        <v>247</v>
      </c>
      <c r="D323" s="10" t="s">
        <v>134</v>
      </c>
      <c r="E323" s="10" t="s">
        <v>233</v>
      </c>
      <c r="F323" s="10" t="s">
        <v>233</v>
      </c>
      <c r="G323" s="19"/>
      <c r="H323" s="144">
        <f>H324</f>
        <v>40092.200000000004</v>
      </c>
      <c r="I323" s="83"/>
      <c r="J323" s="116"/>
    </row>
    <row r="324" spans="1:10" ht="12.75">
      <c r="A324" s="55" t="s">
        <v>160</v>
      </c>
      <c r="B324" s="28" t="s">
        <v>240</v>
      </c>
      <c r="C324" s="28" t="s">
        <v>247</v>
      </c>
      <c r="D324" s="10" t="s">
        <v>134</v>
      </c>
      <c r="E324" s="10" t="s">
        <v>66</v>
      </c>
      <c r="F324" s="10" t="s">
        <v>233</v>
      </c>
      <c r="G324" s="19"/>
      <c r="H324" s="144">
        <f>H325</f>
        <v>40092.200000000004</v>
      </c>
      <c r="I324" s="83"/>
      <c r="J324" s="116"/>
    </row>
    <row r="325" spans="1:10" ht="25.5">
      <c r="A325" s="55" t="s">
        <v>154</v>
      </c>
      <c r="B325" s="28" t="s">
        <v>240</v>
      </c>
      <c r="C325" s="28" t="s">
        <v>247</v>
      </c>
      <c r="D325" s="10" t="s">
        <v>134</v>
      </c>
      <c r="E325" s="10" t="s">
        <v>66</v>
      </c>
      <c r="F325" s="10" t="s">
        <v>66</v>
      </c>
      <c r="G325" s="19"/>
      <c r="H325" s="144">
        <f>H326+H327</f>
        <v>40092.200000000004</v>
      </c>
      <c r="I325" s="83"/>
      <c r="J325" s="116"/>
    </row>
    <row r="326" spans="1:10" ht="12.75">
      <c r="A326" s="55" t="s">
        <v>104</v>
      </c>
      <c r="B326" s="28" t="s">
        <v>240</v>
      </c>
      <c r="C326" s="28" t="s">
        <v>247</v>
      </c>
      <c r="D326" s="10" t="s">
        <v>134</v>
      </c>
      <c r="E326" s="10" t="s">
        <v>66</v>
      </c>
      <c r="F326" s="10" t="s">
        <v>66</v>
      </c>
      <c r="G326" s="19" t="s">
        <v>109</v>
      </c>
      <c r="H326" s="144">
        <f>39807+100-73.215</f>
        <v>39833.785</v>
      </c>
      <c r="I326" s="83"/>
      <c r="J326" s="116"/>
    </row>
    <row r="327" spans="1:10" ht="25.5">
      <c r="A327" s="131" t="s">
        <v>437</v>
      </c>
      <c r="B327" s="33" t="s">
        <v>240</v>
      </c>
      <c r="C327" s="33" t="s">
        <v>247</v>
      </c>
      <c r="D327" s="32" t="s">
        <v>134</v>
      </c>
      <c r="E327" s="32" t="s">
        <v>66</v>
      </c>
      <c r="F327" s="32" t="s">
        <v>66</v>
      </c>
      <c r="G327" s="98" t="s">
        <v>438</v>
      </c>
      <c r="H327" s="146">
        <v>258.415</v>
      </c>
      <c r="I327" s="83"/>
      <c r="J327" s="116"/>
    </row>
    <row r="328" spans="1:10" ht="54.75" customHeight="1">
      <c r="A328" s="55" t="s">
        <v>258</v>
      </c>
      <c r="B328" s="28" t="s">
        <v>240</v>
      </c>
      <c r="C328" s="28" t="s">
        <v>247</v>
      </c>
      <c r="D328" s="10" t="s">
        <v>90</v>
      </c>
      <c r="E328" s="10" t="s">
        <v>233</v>
      </c>
      <c r="F328" s="10" t="s">
        <v>233</v>
      </c>
      <c r="G328" s="19"/>
      <c r="H328" s="144">
        <f>H329</f>
        <v>191205.9</v>
      </c>
      <c r="I328" s="83"/>
      <c r="J328" s="116"/>
    </row>
    <row r="329" spans="1:10" ht="15.75" customHeight="1">
      <c r="A329" s="55" t="s">
        <v>160</v>
      </c>
      <c r="B329" s="28" t="s">
        <v>240</v>
      </c>
      <c r="C329" s="28" t="s">
        <v>247</v>
      </c>
      <c r="D329" s="10" t="s">
        <v>90</v>
      </c>
      <c r="E329" s="10" t="s">
        <v>66</v>
      </c>
      <c r="F329" s="10" t="s">
        <v>233</v>
      </c>
      <c r="G329" s="19"/>
      <c r="H329" s="144">
        <f>H330</f>
        <v>191205.9</v>
      </c>
      <c r="I329" s="83"/>
      <c r="J329" s="116"/>
    </row>
    <row r="330" spans="1:10" ht="27" customHeight="1">
      <c r="A330" s="55" t="s">
        <v>154</v>
      </c>
      <c r="B330" s="28" t="s">
        <v>240</v>
      </c>
      <c r="C330" s="28" t="s">
        <v>247</v>
      </c>
      <c r="D330" s="10" t="s">
        <v>90</v>
      </c>
      <c r="E330" s="10" t="s">
        <v>66</v>
      </c>
      <c r="F330" s="10" t="s">
        <v>66</v>
      </c>
      <c r="G330" s="19"/>
      <c r="H330" s="144">
        <f>H331+H332</f>
        <v>191205.9</v>
      </c>
      <c r="I330" s="83"/>
      <c r="J330" s="116"/>
    </row>
    <row r="331" spans="1:10" ht="14.25" customHeight="1">
      <c r="A331" s="55" t="s">
        <v>104</v>
      </c>
      <c r="B331" s="28" t="s">
        <v>240</v>
      </c>
      <c r="C331" s="28" t="s">
        <v>247</v>
      </c>
      <c r="D331" s="10" t="s">
        <v>90</v>
      </c>
      <c r="E331" s="10" t="s">
        <v>66</v>
      </c>
      <c r="F331" s="10" t="s">
        <v>66</v>
      </c>
      <c r="G331" s="19" t="s">
        <v>109</v>
      </c>
      <c r="H331" s="144">
        <f>189250-2850-1899.93</f>
        <v>184500.07</v>
      </c>
      <c r="I331" s="83"/>
      <c r="J331" s="116"/>
    </row>
    <row r="332" spans="1:10" ht="25.5" customHeight="1">
      <c r="A332" s="131" t="s">
        <v>437</v>
      </c>
      <c r="B332" s="33" t="s">
        <v>240</v>
      </c>
      <c r="C332" s="33" t="s">
        <v>247</v>
      </c>
      <c r="D332" s="32" t="s">
        <v>90</v>
      </c>
      <c r="E332" s="32" t="s">
        <v>66</v>
      </c>
      <c r="F332" s="32" t="s">
        <v>66</v>
      </c>
      <c r="G332" s="98" t="s">
        <v>438</v>
      </c>
      <c r="H332" s="146">
        <v>6705.83</v>
      </c>
      <c r="I332" s="83"/>
      <c r="J332" s="116"/>
    </row>
    <row r="333" spans="1:10" ht="12.75" customHeight="1">
      <c r="A333" s="62" t="s">
        <v>425</v>
      </c>
      <c r="B333" s="28" t="s">
        <v>240</v>
      </c>
      <c r="C333" s="28" t="s">
        <v>247</v>
      </c>
      <c r="D333" s="10" t="s">
        <v>77</v>
      </c>
      <c r="E333" s="10" t="s">
        <v>233</v>
      </c>
      <c r="F333" s="10" t="s">
        <v>233</v>
      </c>
      <c r="G333" s="19"/>
      <c r="H333" s="144">
        <f>H334</f>
        <v>500</v>
      </c>
      <c r="I333" s="83"/>
      <c r="J333" s="116"/>
    </row>
    <row r="334" spans="1:10" ht="31.5" customHeight="1">
      <c r="A334" s="65" t="s">
        <v>413</v>
      </c>
      <c r="B334" s="28" t="s">
        <v>240</v>
      </c>
      <c r="C334" s="28" t="s">
        <v>247</v>
      </c>
      <c r="D334" s="10" t="s">
        <v>77</v>
      </c>
      <c r="E334" s="10" t="s">
        <v>412</v>
      </c>
      <c r="F334" s="10" t="s">
        <v>233</v>
      </c>
      <c r="G334" s="19"/>
      <c r="H334" s="144">
        <f>H335</f>
        <v>500</v>
      </c>
      <c r="I334" s="83"/>
      <c r="J334" s="116"/>
    </row>
    <row r="335" spans="1:10" ht="18" customHeight="1">
      <c r="A335" s="62" t="s">
        <v>415</v>
      </c>
      <c r="B335" s="28" t="s">
        <v>240</v>
      </c>
      <c r="C335" s="28" t="s">
        <v>247</v>
      </c>
      <c r="D335" s="10" t="s">
        <v>77</v>
      </c>
      <c r="E335" s="10" t="s">
        <v>412</v>
      </c>
      <c r="F335" s="10" t="s">
        <v>233</v>
      </c>
      <c r="G335" s="19" t="s">
        <v>414</v>
      </c>
      <c r="H335" s="144">
        <v>500</v>
      </c>
      <c r="I335" s="83"/>
      <c r="J335" s="116"/>
    </row>
    <row r="336" spans="1:11" s="17" customFormat="1" ht="30" customHeight="1">
      <c r="A336" s="59" t="s">
        <v>293</v>
      </c>
      <c r="B336" s="29" t="s">
        <v>241</v>
      </c>
      <c r="C336" s="29"/>
      <c r="D336" s="26"/>
      <c r="E336" s="26"/>
      <c r="F336" s="26"/>
      <c r="G336" s="20"/>
      <c r="H336" s="143">
        <f>H337+H366</f>
        <v>112801.1</v>
      </c>
      <c r="I336" s="82"/>
      <c r="J336" s="116"/>
      <c r="K336" s="50"/>
    </row>
    <row r="337" spans="1:11" s="17" customFormat="1" ht="16.5" customHeight="1">
      <c r="A337" s="59" t="s">
        <v>174</v>
      </c>
      <c r="B337" s="29" t="s">
        <v>241</v>
      </c>
      <c r="C337" s="29" t="s">
        <v>232</v>
      </c>
      <c r="D337" s="26"/>
      <c r="E337" s="26"/>
      <c r="F337" s="26"/>
      <c r="G337" s="20"/>
      <c r="H337" s="143">
        <f>H338+H342+H346+H350+H355</f>
        <v>107187.3</v>
      </c>
      <c r="I337" s="82"/>
      <c r="J337" s="116"/>
      <c r="K337" s="50"/>
    </row>
    <row r="338" spans="1:10" ht="25.5">
      <c r="A338" s="55" t="s">
        <v>212</v>
      </c>
      <c r="B338" s="28" t="s">
        <v>241</v>
      </c>
      <c r="C338" s="28" t="s">
        <v>232</v>
      </c>
      <c r="D338" s="10" t="s">
        <v>85</v>
      </c>
      <c r="E338" s="10" t="s">
        <v>233</v>
      </c>
      <c r="F338" s="10" t="s">
        <v>233</v>
      </c>
      <c r="G338" s="19"/>
      <c r="H338" s="144">
        <f>H339</f>
        <v>11958.7</v>
      </c>
      <c r="I338" s="83"/>
      <c r="J338" s="116"/>
    </row>
    <row r="339" spans="1:10" ht="15.75" customHeight="1">
      <c r="A339" s="55" t="s">
        <v>160</v>
      </c>
      <c r="B339" s="28" t="s">
        <v>241</v>
      </c>
      <c r="C339" s="28" t="s">
        <v>232</v>
      </c>
      <c r="D339" s="10" t="s">
        <v>85</v>
      </c>
      <c r="E339" s="10" t="s">
        <v>66</v>
      </c>
      <c r="F339" s="10" t="s">
        <v>233</v>
      </c>
      <c r="G339" s="19"/>
      <c r="H339" s="144">
        <f>H340</f>
        <v>11958.7</v>
      </c>
      <c r="I339" s="83"/>
      <c r="J339" s="116"/>
    </row>
    <row r="340" spans="1:10" ht="27" customHeight="1">
      <c r="A340" s="55" t="s">
        <v>154</v>
      </c>
      <c r="B340" s="28" t="s">
        <v>241</v>
      </c>
      <c r="C340" s="28" t="s">
        <v>232</v>
      </c>
      <c r="D340" s="10" t="s">
        <v>85</v>
      </c>
      <c r="E340" s="10" t="s">
        <v>66</v>
      </c>
      <c r="F340" s="10" t="s">
        <v>66</v>
      </c>
      <c r="G340" s="19"/>
      <c r="H340" s="144">
        <f>H341</f>
        <v>11958.7</v>
      </c>
      <c r="I340" s="83"/>
      <c r="J340" s="116"/>
    </row>
    <row r="341" spans="1:11" ht="12.75">
      <c r="A341" s="55" t="s">
        <v>104</v>
      </c>
      <c r="B341" s="28" t="s">
        <v>241</v>
      </c>
      <c r="C341" s="28" t="s">
        <v>232</v>
      </c>
      <c r="D341" s="10" t="s">
        <v>85</v>
      </c>
      <c r="E341" s="10" t="s">
        <v>66</v>
      </c>
      <c r="F341" s="10" t="s">
        <v>66</v>
      </c>
      <c r="G341" s="19" t="s">
        <v>109</v>
      </c>
      <c r="H341" s="144">
        <f>10975+983.7</f>
        <v>11958.7</v>
      </c>
      <c r="I341" s="83"/>
      <c r="J341" s="116"/>
      <c r="K341" s="108"/>
    </row>
    <row r="342" spans="1:10" ht="18" customHeight="1">
      <c r="A342" s="55" t="s">
        <v>213</v>
      </c>
      <c r="B342" s="28" t="s">
        <v>241</v>
      </c>
      <c r="C342" s="28" t="s">
        <v>232</v>
      </c>
      <c r="D342" s="10" t="s">
        <v>86</v>
      </c>
      <c r="E342" s="10" t="s">
        <v>233</v>
      </c>
      <c r="F342" s="10" t="s">
        <v>233</v>
      </c>
      <c r="G342" s="19"/>
      <c r="H342" s="144">
        <f>H343</f>
        <v>959.6</v>
      </c>
      <c r="I342" s="83"/>
      <c r="J342" s="115"/>
    </row>
    <row r="343" spans="1:11" ht="12.75">
      <c r="A343" s="55" t="s">
        <v>160</v>
      </c>
      <c r="B343" s="28" t="s">
        <v>241</v>
      </c>
      <c r="C343" s="28" t="s">
        <v>232</v>
      </c>
      <c r="D343" s="10" t="s">
        <v>86</v>
      </c>
      <c r="E343" s="10" t="s">
        <v>66</v>
      </c>
      <c r="F343" s="10" t="s">
        <v>233</v>
      </c>
      <c r="G343" s="19"/>
      <c r="H343" s="144">
        <f>H344</f>
        <v>959.6</v>
      </c>
      <c r="I343" s="83"/>
      <c r="J343" s="116"/>
      <c r="K343" s="108"/>
    </row>
    <row r="344" spans="1:10" ht="25.5">
      <c r="A344" s="55" t="s">
        <v>154</v>
      </c>
      <c r="B344" s="28" t="s">
        <v>241</v>
      </c>
      <c r="C344" s="28" t="s">
        <v>232</v>
      </c>
      <c r="D344" s="10" t="s">
        <v>86</v>
      </c>
      <c r="E344" s="10" t="s">
        <v>66</v>
      </c>
      <c r="F344" s="10" t="s">
        <v>66</v>
      </c>
      <c r="G344" s="19"/>
      <c r="H344" s="144">
        <f>H345</f>
        <v>959.6</v>
      </c>
      <c r="I344" s="83"/>
      <c r="J344" s="116"/>
    </row>
    <row r="345" spans="1:10" ht="15" customHeight="1">
      <c r="A345" s="55" t="s">
        <v>104</v>
      </c>
      <c r="B345" s="28" t="s">
        <v>241</v>
      </c>
      <c r="C345" s="28" t="s">
        <v>232</v>
      </c>
      <c r="D345" s="10" t="s">
        <v>86</v>
      </c>
      <c r="E345" s="10" t="s">
        <v>66</v>
      </c>
      <c r="F345" s="10" t="s">
        <v>66</v>
      </c>
      <c r="G345" s="19" t="s">
        <v>109</v>
      </c>
      <c r="H345" s="144">
        <f>937+22.6</f>
        <v>959.6</v>
      </c>
      <c r="I345" s="83"/>
      <c r="J345" s="116"/>
    </row>
    <row r="346" spans="1:10" ht="17.25" customHeight="1">
      <c r="A346" s="55" t="s">
        <v>214</v>
      </c>
      <c r="B346" s="28" t="s">
        <v>241</v>
      </c>
      <c r="C346" s="28" t="s">
        <v>232</v>
      </c>
      <c r="D346" s="10" t="s">
        <v>87</v>
      </c>
      <c r="E346" s="10" t="s">
        <v>233</v>
      </c>
      <c r="F346" s="10" t="s">
        <v>233</v>
      </c>
      <c r="G346" s="19"/>
      <c r="H346" s="144">
        <f>H347</f>
        <v>58843.5</v>
      </c>
      <c r="I346" s="83"/>
      <c r="J346" s="115"/>
    </row>
    <row r="347" spans="1:10" ht="12.75">
      <c r="A347" s="55" t="s">
        <v>160</v>
      </c>
      <c r="B347" s="28" t="s">
        <v>241</v>
      </c>
      <c r="C347" s="28" t="s">
        <v>232</v>
      </c>
      <c r="D347" s="10" t="s">
        <v>87</v>
      </c>
      <c r="E347" s="10" t="s">
        <v>66</v>
      </c>
      <c r="F347" s="10" t="s">
        <v>233</v>
      </c>
      <c r="G347" s="19"/>
      <c r="H347" s="144">
        <f>H348</f>
        <v>58843.5</v>
      </c>
      <c r="I347" s="83"/>
      <c r="J347" s="116"/>
    </row>
    <row r="348" spans="1:10" ht="25.5">
      <c r="A348" s="55" t="s">
        <v>154</v>
      </c>
      <c r="B348" s="28" t="s">
        <v>241</v>
      </c>
      <c r="C348" s="28" t="s">
        <v>232</v>
      </c>
      <c r="D348" s="10" t="s">
        <v>87</v>
      </c>
      <c r="E348" s="10" t="s">
        <v>66</v>
      </c>
      <c r="F348" s="10" t="s">
        <v>66</v>
      </c>
      <c r="G348" s="19"/>
      <c r="H348" s="144">
        <f>H349</f>
        <v>58843.5</v>
      </c>
      <c r="I348" s="83"/>
      <c r="J348" s="116"/>
    </row>
    <row r="349" spans="1:10" ht="12.75">
      <c r="A349" s="55" t="s">
        <v>104</v>
      </c>
      <c r="B349" s="28" t="s">
        <v>241</v>
      </c>
      <c r="C349" s="28" t="s">
        <v>232</v>
      </c>
      <c r="D349" s="10" t="s">
        <v>87</v>
      </c>
      <c r="E349" s="10" t="s">
        <v>66</v>
      </c>
      <c r="F349" s="10" t="s">
        <v>66</v>
      </c>
      <c r="G349" s="19" t="s">
        <v>109</v>
      </c>
      <c r="H349" s="144">
        <f>2240+54482.2+300+1821.3</f>
        <v>58843.5</v>
      </c>
      <c r="I349" s="83"/>
      <c r="J349" s="116"/>
    </row>
    <row r="350" spans="1:10" ht="29.25" customHeight="1">
      <c r="A350" s="55" t="s">
        <v>175</v>
      </c>
      <c r="B350" s="28" t="s">
        <v>241</v>
      </c>
      <c r="C350" s="28" t="s">
        <v>232</v>
      </c>
      <c r="D350" s="10" t="s">
        <v>88</v>
      </c>
      <c r="E350" s="10" t="s">
        <v>233</v>
      </c>
      <c r="F350" s="10" t="s">
        <v>233</v>
      </c>
      <c r="G350" s="19"/>
      <c r="H350" s="144">
        <f>H351+H353</f>
        <v>5924.5</v>
      </c>
      <c r="I350" s="83"/>
      <c r="J350" s="116"/>
    </row>
    <row r="351" spans="1:10" ht="38.25">
      <c r="A351" s="65" t="s">
        <v>387</v>
      </c>
      <c r="B351" s="28" t="s">
        <v>241</v>
      </c>
      <c r="C351" s="28" t="s">
        <v>232</v>
      </c>
      <c r="D351" s="10" t="s">
        <v>88</v>
      </c>
      <c r="E351" s="10" t="s">
        <v>239</v>
      </c>
      <c r="F351" s="10" t="s">
        <v>233</v>
      </c>
      <c r="G351" s="19"/>
      <c r="H351" s="144">
        <f>H352</f>
        <v>1016.5</v>
      </c>
      <c r="I351" s="83"/>
      <c r="J351" s="115"/>
    </row>
    <row r="352" spans="1:10" ht="12.75">
      <c r="A352" s="55" t="s">
        <v>104</v>
      </c>
      <c r="B352" s="28" t="s">
        <v>241</v>
      </c>
      <c r="C352" s="28" t="s">
        <v>232</v>
      </c>
      <c r="D352" s="10" t="s">
        <v>88</v>
      </c>
      <c r="E352" s="10" t="s">
        <v>239</v>
      </c>
      <c r="F352" s="10" t="s">
        <v>233</v>
      </c>
      <c r="G352" s="19" t="s">
        <v>109</v>
      </c>
      <c r="H352" s="144">
        <v>1016.5</v>
      </c>
      <c r="I352" s="83"/>
      <c r="J352" s="115"/>
    </row>
    <row r="353" spans="1:10" ht="30.75" customHeight="1">
      <c r="A353" s="61" t="s">
        <v>220</v>
      </c>
      <c r="B353" s="33" t="s">
        <v>241</v>
      </c>
      <c r="C353" s="33" t="s">
        <v>232</v>
      </c>
      <c r="D353" s="32" t="s">
        <v>88</v>
      </c>
      <c r="E353" s="32" t="s">
        <v>89</v>
      </c>
      <c r="F353" s="32" t="s">
        <v>233</v>
      </c>
      <c r="G353" s="19"/>
      <c r="H353" s="144">
        <f>H354</f>
        <v>4908</v>
      </c>
      <c r="I353" s="83"/>
      <c r="J353" s="116"/>
    </row>
    <row r="354" spans="1:10" ht="17.25" customHeight="1">
      <c r="A354" s="61" t="s">
        <v>108</v>
      </c>
      <c r="B354" s="33" t="s">
        <v>241</v>
      </c>
      <c r="C354" s="33" t="s">
        <v>232</v>
      </c>
      <c r="D354" s="32" t="s">
        <v>88</v>
      </c>
      <c r="E354" s="32" t="s">
        <v>89</v>
      </c>
      <c r="F354" s="32" t="s">
        <v>233</v>
      </c>
      <c r="G354" s="19" t="s">
        <v>114</v>
      </c>
      <c r="H354" s="144">
        <v>4908</v>
      </c>
      <c r="I354" s="83"/>
      <c r="J354" s="116"/>
    </row>
    <row r="355" spans="1:10" ht="15" customHeight="1">
      <c r="A355" s="55" t="s">
        <v>230</v>
      </c>
      <c r="B355" s="28" t="s">
        <v>241</v>
      </c>
      <c r="C355" s="28" t="s">
        <v>232</v>
      </c>
      <c r="D355" s="10" t="s">
        <v>189</v>
      </c>
      <c r="E355" s="10" t="s">
        <v>233</v>
      </c>
      <c r="F355" s="10" t="s">
        <v>233</v>
      </c>
      <c r="G355" s="19"/>
      <c r="H355" s="144">
        <f>H356+H358+H360+H362+H364</f>
        <v>29501</v>
      </c>
      <c r="I355" s="83"/>
      <c r="J355" s="116"/>
    </row>
    <row r="356" spans="1:10" ht="44.25" customHeight="1">
      <c r="A356" s="70" t="s">
        <v>388</v>
      </c>
      <c r="B356" s="28" t="s">
        <v>241</v>
      </c>
      <c r="C356" s="28" t="s">
        <v>232</v>
      </c>
      <c r="D356" s="10" t="s">
        <v>189</v>
      </c>
      <c r="E356" s="10" t="s">
        <v>242</v>
      </c>
      <c r="F356" s="10" t="s">
        <v>233</v>
      </c>
      <c r="G356" s="19"/>
      <c r="H356" s="144">
        <f>H357</f>
        <v>871</v>
      </c>
      <c r="I356" s="83"/>
      <c r="J356" s="116"/>
    </row>
    <row r="357" spans="1:10" ht="42" customHeight="1">
      <c r="A357" s="55" t="s">
        <v>115</v>
      </c>
      <c r="B357" s="28" t="s">
        <v>241</v>
      </c>
      <c r="C357" s="28" t="s">
        <v>232</v>
      </c>
      <c r="D357" s="10" t="s">
        <v>189</v>
      </c>
      <c r="E357" s="10" t="s">
        <v>242</v>
      </c>
      <c r="F357" s="10" t="s">
        <v>233</v>
      </c>
      <c r="G357" s="19" t="s">
        <v>179</v>
      </c>
      <c r="H357" s="144">
        <v>871</v>
      </c>
      <c r="I357" s="83"/>
      <c r="J357" s="116"/>
    </row>
    <row r="358" spans="1:10" ht="27" customHeight="1">
      <c r="A358" s="63" t="s">
        <v>392</v>
      </c>
      <c r="B358" s="28" t="s">
        <v>241</v>
      </c>
      <c r="C358" s="28" t="s">
        <v>232</v>
      </c>
      <c r="D358" s="10" t="s">
        <v>189</v>
      </c>
      <c r="E358" s="10" t="s">
        <v>243</v>
      </c>
      <c r="F358" s="10" t="s">
        <v>233</v>
      </c>
      <c r="G358" s="19"/>
      <c r="H358" s="144">
        <f>H359</f>
        <v>1800</v>
      </c>
      <c r="I358" s="83"/>
      <c r="J358" s="116"/>
    </row>
    <row r="359" spans="1:10" ht="38.25">
      <c r="A359" s="55" t="s">
        <v>115</v>
      </c>
      <c r="B359" s="28" t="s">
        <v>241</v>
      </c>
      <c r="C359" s="28" t="s">
        <v>232</v>
      </c>
      <c r="D359" s="10" t="s">
        <v>189</v>
      </c>
      <c r="E359" s="10" t="s">
        <v>243</v>
      </c>
      <c r="F359" s="10" t="s">
        <v>233</v>
      </c>
      <c r="G359" s="19" t="s">
        <v>179</v>
      </c>
      <c r="H359" s="144">
        <v>1800</v>
      </c>
      <c r="I359" s="83"/>
      <c r="J359" s="116"/>
    </row>
    <row r="360" spans="1:10" ht="25.5">
      <c r="A360" s="63" t="s">
        <v>400</v>
      </c>
      <c r="B360" s="28" t="s">
        <v>241</v>
      </c>
      <c r="C360" s="28" t="s">
        <v>232</v>
      </c>
      <c r="D360" s="10" t="s">
        <v>189</v>
      </c>
      <c r="E360" s="10" t="s">
        <v>244</v>
      </c>
      <c r="F360" s="10" t="s">
        <v>233</v>
      </c>
      <c r="G360" s="19"/>
      <c r="H360" s="144">
        <f>H361</f>
        <v>2380</v>
      </c>
      <c r="I360" s="83"/>
      <c r="J360" s="116"/>
    </row>
    <row r="361" spans="1:10" ht="38.25">
      <c r="A361" s="55" t="s">
        <v>115</v>
      </c>
      <c r="B361" s="28" t="s">
        <v>241</v>
      </c>
      <c r="C361" s="28" t="s">
        <v>232</v>
      </c>
      <c r="D361" s="10" t="s">
        <v>189</v>
      </c>
      <c r="E361" s="10" t="s">
        <v>244</v>
      </c>
      <c r="F361" s="10" t="s">
        <v>233</v>
      </c>
      <c r="G361" s="19" t="s">
        <v>179</v>
      </c>
      <c r="H361" s="144">
        <v>2380</v>
      </c>
      <c r="I361" s="83"/>
      <c r="J361" s="116"/>
    </row>
    <row r="362" spans="1:10" ht="25.5">
      <c r="A362" s="63" t="s">
        <v>395</v>
      </c>
      <c r="B362" s="28" t="s">
        <v>241</v>
      </c>
      <c r="C362" s="28" t="s">
        <v>232</v>
      </c>
      <c r="D362" s="10" t="s">
        <v>189</v>
      </c>
      <c r="E362" s="10" t="s">
        <v>245</v>
      </c>
      <c r="F362" s="10" t="s">
        <v>233</v>
      </c>
      <c r="G362" s="19"/>
      <c r="H362" s="144">
        <f>H363</f>
        <v>18900</v>
      </c>
      <c r="I362" s="83"/>
      <c r="J362" s="116"/>
    </row>
    <row r="363" spans="1:10" ht="38.25">
      <c r="A363" s="55" t="s">
        <v>115</v>
      </c>
      <c r="B363" s="28" t="s">
        <v>241</v>
      </c>
      <c r="C363" s="28" t="s">
        <v>232</v>
      </c>
      <c r="D363" s="10" t="s">
        <v>189</v>
      </c>
      <c r="E363" s="10" t="s">
        <v>245</v>
      </c>
      <c r="F363" s="10" t="s">
        <v>233</v>
      </c>
      <c r="G363" s="19" t="s">
        <v>179</v>
      </c>
      <c r="H363" s="144">
        <v>18900</v>
      </c>
      <c r="I363" s="83"/>
      <c r="J363" s="115"/>
    </row>
    <row r="364" spans="1:10" ht="38.25">
      <c r="A364" s="63" t="s">
        <v>294</v>
      </c>
      <c r="B364" s="28" t="s">
        <v>241</v>
      </c>
      <c r="C364" s="28" t="s">
        <v>232</v>
      </c>
      <c r="D364" s="10" t="s">
        <v>189</v>
      </c>
      <c r="E364" s="10" t="s">
        <v>246</v>
      </c>
      <c r="F364" s="10" t="s">
        <v>233</v>
      </c>
      <c r="G364" s="19"/>
      <c r="H364" s="144">
        <f>H365</f>
        <v>5550</v>
      </c>
      <c r="I364" s="83"/>
      <c r="J364" s="116"/>
    </row>
    <row r="365" spans="1:10" ht="38.25">
      <c r="A365" s="55" t="s">
        <v>115</v>
      </c>
      <c r="B365" s="28" t="s">
        <v>241</v>
      </c>
      <c r="C365" s="28" t="s">
        <v>232</v>
      </c>
      <c r="D365" s="10" t="s">
        <v>189</v>
      </c>
      <c r="E365" s="10" t="s">
        <v>246</v>
      </c>
      <c r="F365" s="10" t="s">
        <v>233</v>
      </c>
      <c r="G365" s="19" t="s">
        <v>179</v>
      </c>
      <c r="H365" s="144">
        <v>5550</v>
      </c>
      <c r="I365" s="83"/>
      <c r="J365" s="116"/>
    </row>
    <row r="366" spans="1:11" s="17" customFormat="1" ht="30.75" customHeight="1">
      <c r="A366" s="59" t="s">
        <v>177</v>
      </c>
      <c r="B366" s="29" t="s">
        <v>241</v>
      </c>
      <c r="C366" s="29" t="s">
        <v>239</v>
      </c>
      <c r="D366" s="26"/>
      <c r="E366" s="26"/>
      <c r="F366" s="26"/>
      <c r="G366" s="20"/>
      <c r="H366" s="143">
        <f>H367</f>
        <v>5613.8</v>
      </c>
      <c r="I366" s="82"/>
      <c r="J366" s="116"/>
      <c r="K366" s="50"/>
    </row>
    <row r="367" spans="1:10" ht="55.5" customHeight="1">
      <c r="A367" s="55" t="s">
        <v>258</v>
      </c>
      <c r="B367" s="28" t="s">
        <v>241</v>
      </c>
      <c r="C367" s="28" t="s">
        <v>239</v>
      </c>
      <c r="D367" s="10" t="s">
        <v>90</v>
      </c>
      <c r="E367" s="10" t="s">
        <v>233</v>
      </c>
      <c r="F367" s="10" t="s">
        <v>233</v>
      </c>
      <c r="G367" s="19"/>
      <c r="H367" s="144">
        <f>H368</f>
        <v>5613.8</v>
      </c>
      <c r="I367" s="83"/>
      <c r="J367" s="115"/>
    </row>
    <row r="368" spans="1:10" ht="12.75">
      <c r="A368" s="55" t="s">
        <v>160</v>
      </c>
      <c r="B368" s="28" t="s">
        <v>241</v>
      </c>
      <c r="C368" s="28" t="s">
        <v>239</v>
      </c>
      <c r="D368" s="10" t="s">
        <v>90</v>
      </c>
      <c r="E368" s="10" t="s">
        <v>66</v>
      </c>
      <c r="F368" s="10" t="s">
        <v>233</v>
      </c>
      <c r="G368" s="19"/>
      <c r="H368" s="144">
        <f>H369</f>
        <v>5613.8</v>
      </c>
      <c r="I368" s="83"/>
      <c r="J368" s="116"/>
    </row>
    <row r="369" spans="1:10" ht="27" customHeight="1">
      <c r="A369" s="55" t="s">
        <v>154</v>
      </c>
      <c r="B369" s="28" t="s">
        <v>241</v>
      </c>
      <c r="C369" s="28" t="s">
        <v>239</v>
      </c>
      <c r="D369" s="10" t="s">
        <v>90</v>
      </c>
      <c r="E369" s="10" t="s">
        <v>66</v>
      </c>
      <c r="F369" s="10" t="s">
        <v>66</v>
      </c>
      <c r="G369" s="19"/>
      <c r="H369" s="144">
        <f>H370</f>
        <v>5613.8</v>
      </c>
      <c r="I369" s="83"/>
      <c r="J369" s="116"/>
    </row>
    <row r="370" spans="1:10" ht="12.75">
      <c r="A370" s="55" t="s">
        <v>104</v>
      </c>
      <c r="B370" s="28" t="s">
        <v>241</v>
      </c>
      <c r="C370" s="28" t="s">
        <v>239</v>
      </c>
      <c r="D370" s="10" t="s">
        <v>90</v>
      </c>
      <c r="E370" s="10" t="s">
        <v>66</v>
      </c>
      <c r="F370" s="10" t="s">
        <v>66</v>
      </c>
      <c r="G370" s="19" t="s">
        <v>109</v>
      </c>
      <c r="H370" s="144">
        <f>5586+27.8</f>
        <v>5613.8</v>
      </c>
      <c r="I370" s="83"/>
      <c r="J370" s="116"/>
    </row>
    <row r="371" spans="1:11" s="17" customFormat="1" ht="18" customHeight="1">
      <c r="A371" s="59" t="s">
        <v>178</v>
      </c>
      <c r="B371" s="29" t="s">
        <v>247</v>
      </c>
      <c r="C371" s="29"/>
      <c r="D371" s="26"/>
      <c r="E371" s="26"/>
      <c r="F371" s="26"/>
      <c r="G371" s="20"/>
      <c r="H371" s="143">
        <f>H372+H389+H394+H404+H408</f>
        <v>910114.7420000001</v>
      </c>
      <c r="I371" s="82"/>
      <c r="J371" s="116"/>
      <c r="K371" s="107"/>
    </row>
    <row r="372" spans="1:11" s="17" customFormat="1" ht="17.25" customHeight="1">
      <c r="A372" s="59" t="s">
        <v>197</v>
      </c>
      <c r="B372" s="29" t="s">
        <v>247</v>
      </c>
      <c r="C372" s="29" t="s">
        <v>232</v>
      </c>
      <c r="D372" s="26"/>
      <c r="E372" s="26"/>
      <c r="F372" s="26"/>
      <c r="G372" s="20"/>
      <c r="H372" s="143">
        <f>H377+H383+H373+H387</f>
        <v>344958.76</v>
      </c>
      <c r="I372" s="82"/>
      <c r="J372" s="116"/>
      <c r="K372" s="107"/>
    </row>
    <row r="373" spans="1:11" s="17" customFormat="1" ht="17.25" customHeight="1">
      <c r="A373" s="55" t="s">
        <v>156</v>
      </c>
      <c r="B373" s="28" t="s">
        <v>247</v>
      </c>
      <c r="C373" s="28" t="s">
        <v>232</v>
      </c>
      <c r="D373" s="10" t="s">
        <v>263</v>
      </c>
      <c r="E373" s="10" t="s">
        <v>233</v>
      </c>
      <c r="F373" s="10" t="s">
        <v>233</v>
      </c>
      <c r="G373" s="19"/>
      <c r="H373" s="147">
        <f>H374</f>
        <v>1501</v>
      </c>
      <c r="I373" s="82"/>
      <c r="J373" s="116"/>
      <c r="K373" s="107"/>
    </row>
    <row r="374" spans="1:11" s="17" customFormat="1" ht="22.5" customHeight="1">
      <c r="A374" s="55" t="s">
        <v>151</v>
      </c>
      <c r="B374" s="28" t="s">
        <v>247</v>
      </c>
      <c r="C374" s="28" t="s">
        <v>232</v>
      </c>
      <c r="D374" s="10" t="s">
        <v>263</v>
      </c>
      <c r="E374" s="10" t="s">
        <v>237</v>
      </c>
      <c r="F374" s="10" t="s">
        <v>233</v>
      </c>
      <c r="G374" s="19"/>
      <c r="H374" s="147">
        <f>H375</f>
        <v>1501</v>
      </c>
      <c r="I374" s="82"/>
      <c r="J374" s="116"/>
      <c r="K374" s="50"/>
    </row>
    <row r="375" spans="1:11" s="17" customFormat="1" ht="24" customHeight="1">
      <c r="A375" s="61" t="s">
        <v>264</v>
      </c>
      <c r="B375" s="28" t="s">
        <v>247</v>
      </c>
      <c r="C375" s="28" t="s">
        <v>232</v>
      </c>
      <c r="D375" s="10" t="s">
        <v>263</v>
      </c>
      <c r="E375" s="10" t="s">
        <v>237</v>
      </c>
      <c r="F375" s="10" t="s">
        <v>232</v>
      </c>
      <c r="G375" s="19"/>
      <c r="H375" s="147">
        <f>H376</f>
        <v>1501</v>
      </c>
      <c r="I375" s="82"/>
      <c r="J375" s="115"/>
      <c r="K375" s="50"/>
    </row>
    <row r="376" spans="1:11" s="17" customFormat="1" ht="17.25" customHeight="1">
      <c r="A376" s="55" t="s">
        <v>104</v>
      </c>
      <c r="B376" s="28" t="s">
        <v>247</v>
      </c>
      <c r="C376" s="28" t="s">
        <v>232</v>
      </c>
      <c r="D376" s="10" t="s">
        <v>263</v>
      </c>
      <c r="E376" s="10" t="s">
        <v>237</v>
      </c>
      <c r="F376" s="10" t="s">
        <v>232</v>
      </c>
      <c r="G376" s="19" t="s">
        <v>109</v>
      </c>
      <c r="H376" s="147">
        <v>1501</v>
      </c>
      <c r="I376" s="82"/>
      <c r="J376" s="116"/>
      <c r="K376" s="50"/>
    </row>
    <row r="377" spans="1:10" ht="12.75">
      <c r="A377" s="55" t="s">
        <v>288</v>
      </c>
      <c r="B377" s="28" t="s">
        <v>247</v>
      </c>
      <c r="C377" s="28" t="s">
        <v>232</v>
      </c>
      <c r="D377" s="10" t="s">
        <v>92</v>
      </c>
      <c r="E377" s="10" t="s">
        <v>233</v>
      </c>
      <c r="F377" s="10" t="s">
        <v>233</v>
      </c>
      <c r="G377" s="19"/>
      <c r="H377" s="144">
        <f>H378</f>
        <v>271779.1</v>
      </c>
      <c r="I377" s="83"/>
      <c r="J377" s="116"/>
    </row>
    <row r="378" spans="1:10" ht="17.25" customHeight="1">
      <c r="A378" s="55" t="s">
        <v>160</v>
      </c>
      <c r="B378" s="28" t="s">
        <v>247</v>
      </c>
      <c r="C378" s="28" t="s">
        <v>232</v>
      </c>
      <c r="D378" s="10" t="s">
        <v>92</v>
      </c>
      <c r="E378" s="10" t="s">
        <v>66</v>
      </c>
      <c r="F378" s="10" t="s">
        <v>233</v>
      </c>
      <c r="G378" s="19"/>
      <c r="H378" s="144">
        <f>H381+H379</f>
        <v>271779.1</v>
      </c>
      <c r="I378" s="83"/>
      <c r="J378" s="116"/>
    </row>
    <row r="379" spans="1:10" ht="38.25" customHeight="1">
      <c r="A379" s="55" t="s">
        <v>461</v>
      </c>
      <c r="B379" s="28" t="s">
        <v>247</v>
      </c>
      <c r="C379" s="28" t="s">
        <v>232</v>
      </c>
      <c r="D379" s="10" t="s">
        <v>92</v>
      </c>
      <c r="E379" s="10" t="s">
        <v>66</v>
      </c>
      <c r="F379" s="10" t="s">
        <v>452</v>
      </c>
      <c r="G379" s="19"/>
      <c r="H379" s="144">
        <f>H380</f>
        <v>950</v>
      </c>
      <c r="I379" s="83"/>
      <c r="J379" s="116"/>
    </row>
    <row r="380" spans="1:10" ht="17.25" customHeight="1">
      <c r="A380" s="55" t="s">
        <v>104</v>
      </c>
      <c r="B380" s="28" t="s">
        <v>247</v>
      </c>
      <c r="C380" s="28" t="s">
        <v>232</v>
      </c>
      <c r="D380" s="10" t="s">
        <v>92</v>
      </c>
      <c r="E380" s="10" t="s">
        <v>66</v>
      </c>
      <c r="F380" s="10" t="s">
        <v>452</v>
      </c>
      <c r="G380" s="19" t="s">
        <v>109</v>
      </c>
      <c r="H380" s="144">
        <v>950</v>
      </c>
      <c r="I380" s="83"/>
      <c r="J380" s="116"/>
    </row>
    <row r="381" spans="1:10" ht="25.5">
      <c r="A381" s="55" t="s">
        <v>154</v>
      </c>
      <c r="B381" s="28" t="s">
        <v>247</v>
      </c>
      <c r="C381" s="28" t="s">
        <v>232</v>
      </c>
      <c r="D381" s="10" t="s">
        <v>92</v>
      </c>
      <c r="E381" s="10" t="s">
        <v>66</v>
      </c>
      <c r="F381" s="10" t="s">
        <v>66</v>
      </c>
      <c r="G381" s="19"/>
      <c r="H381" s="144">
        <f>H382</f>
        <v>270829.1</v>
      </c>
      <c r="I381" s="83"/>
      <c r="J381" s="115"/>
    </row>
    <row r="382" spans="1:10" ht="12.75">
      <c r="A382" s="55" t="s">
        <v>104</v>
      </c>
      <c r="B382" s="28" t="s">
        <v>247</v>
      </c>
      <c r="C382" s="28" t="s">
        <v>232</v>
      </c>
      <c r="D382" s="10" t="s">
        <v>92</v>
      </c>
      <c r="E382" s="10" t="s">
        <v>66</v>
      </c>
      <c r="F382" s="10" t="s">
        <v>66</v>
      </c>
      <c r="G382" s="19" t="s">
        <v>109</v>
      </c>
      <c r="H382" s="144">
        <f>18000+250396+900+1738-204.9</f>
        <v>270829.1</v>
      </c>
      <c r="I382" s="83"/>
      <c r="J382" s="116"/>
    </row>
    <row r="383" spans="1:10" ht="15" customHeight="1">
      <c r="A383" s="55" t="s">
        <v>123</v>
      </c>
      <c r="B383" s="28" t="s">
        <v>247</v>
      </c>
      <c r="C383" s="28" t="s">
        <v>232</v>
      </c>
      <c r="D383" s="10" t="s">
        <v>93</v>
      </c>
      <c r="E383" s="10" t="s">
        <v>233</v>
      </c>
      <c r="F383" s="10" t="s">
        <v>233</v>
      </c>
      <c r="G383" s="19"/>
      <c r="H383" s="144">
        <f>H384</f>
        <v>52678.66</v>
      </c>
      <c r="I383" s="83"/>
      <c r="J383" s="116"/>
    </row>
    <row r="384" spans="1:10" ht="16.5" customHeight="1">
      <c r="A384" s="55" t="s">
        <v>160</v>
      </c>
      <c r="B384" s="28" t="s">
        <v>247</v>
      </c>
      <c r="C384" s="28" t="s">
        <v>232</v>
      </c>
      <c r="D384" s="10" t="s">
        <v>93</v>
      </c>
      <c r="E384" s="10" t="s">
        <v>66</v>
      </c>
      <c r="F384" s="10" t="s">
        <v>233</v>
      </c>
      <c r="G384" s="19"/>
      <c r="H384" s="144">
        <f>H385</f>
        <v>52678.66</v>
      </c>
      <c r="I384" s="83"/>
      <c r="J384" s="116"/>
    </row>
    <row r="385" spans="1:10" ht="25.5">
      <c r="A385" s="55" t="s">
        <v>154</v>
      </c>
      <c r="B385" s="28" t="s">
        <v>247</v>
      </c>
      <c r="C385" s="28" t="s">
        <v>232</v>
      </c>
      <c r="D385" s="10" t="s">
        <v>93</v>
      </c>
      <c r="E385" s="10" t="s">
        <v>66</v>
      </c>
      <c r="F385" s="10" t="s">
        <v>66</v>
      </c>
      <c r="G385" s="19"/>
      <c r="H385" s="144">
        <f>H386</f>
        <v>52678.66</v>
      </c>
      <c r="I385" s="83"/>
      <c r="J385" s="116"/>
    </row>
    <row r="386" spans="1:10" ht="12.75">
      <c r="A386" s="55" t="s">
        <v>104</v>
      </c>
      <c r="B386" s="28" t="s">
        <v>247</v>
      </c>
      <c r="C386" s="28" t="s">
        <v>232</v>
      </c>
      <c r="D386" s="10" t="s">
        <v>93</v>
      </c>
      <c r="E386" s="10" t="s">
        <v>66</v>
      </c>
      <c r="F386" s="10" t="s">
        <v>66</v>
      </c>
      <c r="G386" s="19" t="s">
        <v>109</v>
      </c>
      <c r="H386" s="144">
        <f>5500+43702+3000+530-53.34</f>
        <v>52678.66</v>
      </c>
      <c r="I386" s="83"/>
      <c r="J386" s="116"/>
    </row>
    <row r="387" spans="1:10" ht="38.25">
      <c r="A387" s="86" t="s">
        <v>462</v>
      </c>
      <c r="B387" s="33" t="s">
        <v>247</v>
      </c>
      <c r="C387" s="105" t="s">
        <v>232</v>
      </c>
      <c r="D387" s="105" t="s">
        <v>95</v>
      </c>
      <c r="E387" s="101" t="s">
        <v>440</v>
      </c>
      <c r="F387" s="102" t="s">
        <v>233</v>
      </c>
      <c r="G387" s="102"/>
      <c r="H387" s="144">
        <f>H388</f>
        <v>19000</v>
      </c>
      <c r="I387" s="83"/>
      <c r="J387" s="116"/>
    </row>
    <row r="388" spans="1:10" ht="12.75">
      <c r="A388" s="86" t="s">
        <v>104</v>
      </c>
      <c r="B388" s="33" t="s">
        <v>247</v>
      </c>
      <c r="C388" s="105" t="s">
        <v>232</v>
      </c>
      <c r="D388" s="105" t="s">
        <v>95</v>
      </c>
      <c r="E388" s="101" t="s">
        <v>440</v>
      </c>
      <c r="F388" s="102" t="s">
        <v>233</v>
      </c>
      <c r="G388" s="102" t="s">
        <v>109</v>
      </c>
      <c r="H388" s="144">
        <v>19000</v>
      </c>
      <c r="I388" s="83"/>
      <c r="J388" s="116"/>
    </row>
    <row r="389" spans="1:11" s="17" customFormat="1" ht="16.5" customHeight="1">
      <c r="A389" s="59" t="s">
        <v>198</v>
      </c>
      <c r="B389" s="29" t="s">
        <v>247</v>
      </c>
      <c r="C389" s="29" t="s">
        <v>234</v>
      </c>
      <c r="D389" s="26"/>
      <c r="E389" s="26"/>
      <c r="F389" s="26"/>
      <c r="G389" s="20"/>
      <c r="H389" s="143">
        <f>H390</f>
        <v>121948.34</v>
      </c>
      <c r="I389" s="82"/>
      <c r="J389" s="116"/>
      <c r="K389" s="50"/>
    </row>
    <row r="390" spans="1:10" ht="13.5" customHeight="1">
      <c r="A390" s="55" t="s">
        <v>289</v>
      </c>
      <c r="B390" s="28" t="s">
        <v>247</v>
      </c>
      <c r="C390" s="28" t="s">
        <v>234</v>
      </c>
      <c r="D390" s="10" t="s">
        <v>94</v>
      </c>
      <c r="E390" s="10" t="s">
        <v>233</v>
      </c>
      <c r="F390" s="10" t="s">
        <v>233</v>
      </c>
      <c r="G390" s="19"/>
      <c r="H390" s="144">
        <f>H391</f>
        <v>121948.34</v>
      </c>
      <c r="I390" s="83"/>
      <c r="J390" s="116"/>
    </row>
    <row r="391" spans="1:10" ht="12.75">
      <c r="A391" s="55" t="s">
        <v>160</v>
      </c>
      <c r="B391" s="28" t="s">
        <v>247</v>
      </c>
      <c r="C391" s="28" t="s">
        <v>234</v>
      </c>
      <c r="D391" s="10" t="s">
        <v>94</v>
      </c>
      <c r="E391" s="10" t="s">
        <v>66</v>
      </c>
      <c r="F391" s="10" t="s">
        <v>233</v>
      </c>
      <c r="G391" s="19"/>
      <c r="H391" s="144">
        <f>H392</f>
        <v>121948.34</v>
      </c>
      <c r="I391" s="83"/>
      <c r="J391" s="116"/>
    </row>
    <row r="392" spans="1:10" ht="25.5">
      <c r="A392" s="55" t="s">
        <v>154</v>
      </c>
      <c r="B392" s="28" t="s">
        <v>247</v>
      </c>
      <c r="C392" s="28" t="s">
        <v>234</v>
      </c>
      <c r="D392" s="10" t="s">
        <v>94</v>
      </c>
      <c r="E392" s="10" t="s">
        <v>66</v>
      </c>
      <c r="F392" s="10" t="s">
        <v>66</v>
      </c>
      <c r="G392" s="19"/>
      <c r="H392" s="144">
        <f>H393</f>
        <v>121948.34</v>
      </c>
      <c r="I392" s="83"/>
      <c r="J392" s="116"/>
    </row>
    <row r="393" spans="1:10" ht="12.75">
      <c r="A393" s="55" t="s">
        <v>104</v>
      </c>
      <c r="B393" s="28" t="s">
        <v>247</v>
      </c>
      <c r="C393" s="28" t="s">
        <v>234</v>
      </c>
      <c r="D393" s="10" t="s">
        <v>94</v>
      </c>
      <c r="E393" s="10" t="s">
        <v>66</v>
      </c>
      <c r="F393" s="10" t="s">
        <v>66</v>
      </c>
      <c r="G393" s="19" t="s">
        <v>109</v>
      </c>
      <c r="H393" s="144">
        <f>4300+121053-3900+325+170.34</f>
        <v>121948.34</v>
      </c>
      <c r="I393" s="83"/>
      <c r="J393" s="116"/>
    </row>
    <row r="394" spans="1:11" s="17" customFormat="1" ht="17.25" customHeight="1">
      <c r="A394" s="59" t="s">
        <v>199</v>
      </c>
      <c r="B394" s="29" t="s">
        <v>247</v>
      </c>
      <c r="C394" s="29" t="s">
        <v>236</v>
      </c>
      <c r="D394" s="26"/>
      <c r="E394" s="26"/>
      <c r="F394" s="26"/>
      <c r="G394" s="20"/>
      <c r="H394" s="143">
        <f>H395+H401</f>
        <v>163782.942</v>
      </c>
      <c r="I394" s="82"/>
      <c r="J394" s="116"/>
      <c r="K394" s="50"/>
    </row>
    <row r="395" spans="1:10" ht="12.75">
      <c r="A395" s="55" t="s">
        <v>288</v>
      </c>
      <c r="B395" s="28" t="s">
        <v>247</v>
      </c>
      <c r="C395" s="28" t="s">
        <v>236</v>
      </c>
      <c r="D395" s="10" t="s">
        <v>92</v>
      </c>
      <c r="E395" s="10" t="s">
        <v>233</v>
      </c>
      <c r="F395" s="10" t="s">
        <v>233</v>
      </c>
      <c r="G395" s="19"/>
      <c r="H395" s="144">
        <f>H396</f>
        <v>141096.942</v>
      </c>
      <c r="I395" s="83"/>
      <c r="J395" s="116"/>
    </row>
    <row r="396" spans="1:10" ht="17.25" customHeight="1">
      <c r="A396" s="55" t="s">
        <v>160</v>
      </c>
      <c r="B396" s="28" t="s">
        <v>247</v>
      </c>
      <c r="C396" s="28" t="s">
        <v>236</v>
      </c>
      <c r="D396" s="10" t="s">
        <v>92</v>
      </c>
      <c r="E396" s="10" t="s">
        <v>66</v>
      </c>
      <c r="F396" s="10" t="s">
        <v>233</v>
      </c>
      <c r="G396" s="19"/>
      <c r="H396" s="144">
        <f>H399+H397</f>
        <v>141096.942</v>
      </c>
      <c r="I396" s="83"/>
      <c r="J396" s="116"/>
    </row>
    <row r="397" spans="1:10" ht="93" customHeight="1">
      <c r="A397" s="72" t="s">
        <v>384</v>
      </c>
      <c r="B397" s="28" t="s">
        <v>247</v>
      </c>
      <c r="C397" s="28" t="s">
        <v>236</v>
      </c>
      <c r="D397" s="10" t="s">
        <v>92</v>
      </c>
      <c r="E397" s="10" t="s">
        <v>66</v>
      </c>
      <c r="F397" s="10" t="s">
        <v>330</v>
      </c>
      <c r="G397" s="19"/>
      <c r="H397" s="144">
        <f>H398</f>
        <v>2074</v>
      </c>
      <c r="I397" s="83"/>
      <c r="J397" s="116"/>
    </row>
    <row r="398" spans="1:10" ht="17.25" customHeight="1">
      <c r="A398" s="55" t="s">
        <v>104</v>
      </c>
      <c r="B398" s="28" t="s">
        <v>247</v>
      </c>
      <c r="C398" s="28" t="s">
        <v>236</v>
      </c>
      <c r="D398" s="10" t="s">
        <v>92</v>
      </c>
      <c r="E398" s="10" t="s">
        <v>66</v>
      </c>
      <c r="F398" s="10" t="s">
        <v>330</v>
      </c>
      <c r="G398" s="19" t="s">
        <v>109</v>
      </c>
      <c r="H398" s="144">
        <v>2074</v>
      </c>
      <c r="I398" s="83"/>
      <c r="J398" s="116"/>
    </row>
    <row r="399" spans="1:10" ht="25.5">
      <c r="A399" s="55" t="s">
        <v>154</v>
      </c>
      <c r="B399" s="28" t="s">
        <v>247</v>
      </c>
      <c r="C399" s="28" t="s">
        <v>236</v>
      </c>
      <c r="D399" s="10" t="s">
        <v>92</v>
      </c>
      <c r="E399" s="10" t="s">
        <v>66</v>
      </c>
      <c r="F399" s="10" t="s">
        <v>66</v>
      </c>
      <c r="G399" s="19"/>
      <c r="H399" s="144">
        <f>H400</f>
        <v>139022.942</v>
      </c>
      <c r="I399" s="83"/>
      <c r="J399" s="116"/>
    </row>
    <row r="400" spans="1:10" ht="12.75">
      <c r="A400" s="55" t="s">
        <v>104</v>
      </c>
      <c r="B400" s="28" t="s">
        <v>247</v>
      </c>
      <c r="C400" s="28" t="s">
        <v>236</v>
      </c>
      <c r="D400" s="10" t="s">
        <v>92</v>
      </c>
      <c r="E400" s="10" t="s">
        <v>66</v>
      </c>
      <c r="F400" s="10" t="s">
        <v>66</v>
      </c>
      <c r="G400" s="19" t="s">
        <v>109</v>
      </c>
      <c r="H400" s="144">
        <f>136063+2980-20.058</f>
        <v>139022.942</v>
      </c>
      <c r="I400" s="83"/>
      <c r="J400" s="116"/>
    </row>
    <row r="401" spans="1:10" ht="17.25" customHeight="1">
      <c r="A401" s="55" t="s">
        <v>321</v>
      </c>
      <c r="B401" s="28" t="s">
        <v>247</v>
      </c>
      <c r="C401" s="28" t="s">
        <v>236</v>
      </c>
      <c r="D401" s="10" t="s">
        <v>95</v>
      </c>
      <c r="E401" s="10" t="s">
        <v>233</v>
      </c>
      <c r="F401" s="10" t="s">
        <v>233</v>
      </c>
      <c r="G401" s="19"/>
      <c r="H401" s="144">
        <f>H402</f>
        <v>22686</v>
      </c>
      <c r="I401" s="83"/>
      <c r="J401" s="116"/>
    </row>
    <row r="402" spans="1:10" ht="38.25">
      <c r="A402" s="55" t="s">
        <v>149</v>
      </c>
      <c r="B402" s="28" t="s">
        <v>247</v>
      </c>
      <c r="C402" s="28" t="s">
        <v>236</v>
      </c>
      <c r="D402" s="10" t="s">
        <v>95</v>
      </c>
      <c r="E402" s="10" t="s">
        <v>96</v>
      </c>
      <c r="F402" s="10" t="s">
        <v>233</v>
      </c>
      <c r="G402" s="19"/>
      <c r="H402" s="144">
        <f>H403</f>
        <v>22686</v>
      </c>
      <c r="I402" s="83"/>
      <c r="J402" s="115"/>
    </row>
    <row r="403" spans="1:10" ht="12.75">
      <c r="A403" s="55" t="s">
        <v>104</v>
      </c>
      <c r="B403" s="28" t="s">
        <v>247</v>
      </c>
      <c r="C403" s="28" t="s">
        <v>236</v>
      </c>
      <c r="D403" s="10" t="s">
        <v>95</v>
      </c>
      <c r="E403" s="10" t="s">
        <v>96</v>
      </c>
      <c r="F403" s="10" t="s">
        <v>233</v>
      </c>
      <c r="G403" s="19" t="s">
        <v>109</v>
      </c>
      <c r="H403" s="144">
        <v>22686</v>
      </c>
      <c r="I403" s="83"/>
      <c r="J403" s="115"/>
    </row>
    <row r="404" spans="1:10" ht="17.25" customHeight="1">
      <c r="A404" s="59" t="s">
        <v>180</v>
      </c>
      <c r="B404" s="29" t="s">
        <v>247</v>
      </c>
      <c r="C404" s="29" t="s">
        <v>241</v>
      </c>
      <c r="D404" s="26"/>
      <c r="E404" s="26"/>
      <c r="F404" s="26"/>
      <c r="G404" s="20"/>
      <c r="H404" s="143">
        <f>H405</f>
        <v>19727</v>
      </c>
      <c r="I404" s="82"/>
      <c r="J404" s="116"/>
    </row>
    <row r="405" spans="1:10" ht="18" customHeight="1">
      <c r="A405" s="55" t="s">
        <v>230</v>
      </c>
      <c r="B405" s="28" t="s">
        <v>247</v>
      </c>
      <c r="C405" s="28" t="s">
        <v>241</v>
      </c>
      <c r="D405" s="10" t="s">
        <v>189</v>
      </c>
      <c r="E405" s="10" t="s">
        <v>233</v>
      </c>
      <c r="F405" s="10" t="s">
        <v>233</v>
      </c>
      <c r="G405" s="19"/>
      <c r="H405" s="144">
        <f>H406</f>
        <v>19727</v>
      </c>
      <c r="I405" s="83"/>
      <c r="J405" s="116"/>
    </row>
    <row r="406" spans="1:10" ht="27" customHeight="1">
      <c r="A406" s="63" t="s">
        <v>386</v>
      </c>
      <c r="B406" s="28" t="s">
        <v>247</v>
      </c>
      <c r="C406" s="28" t="s">
        <v>241</v>
      </c>
      <c r="D406" s="10" t="s">
        <v>189</v>
      </c>
      <c r="E406" s="10" t="s">
        <v>319</v>
      </c>
      <c r="F406" s="10" t="s">
        <v>233</v>
      </c>
      <c r="G406" s="19"/>
      <c r="H406" s="144">
        <f>H407</f>
        <v>19727</v>
      </c>
      <c r="I406" s="83"/>
      <c r="J406" s="116"/>
    </row>
    <row r="407" spans="1:10" ht="15.75" customHeight="1">
      <c r="A407" s="68" t="s">
        <v>108</v>
      </c>
      <c r="B407" s="28" t="s">
        <v>247</v>
      </c>
      <c r="C407" s="28" t="s">
        <v>241</v>
      </c>
      <c r="D407" s="10" t="s">
        <v>189</v>
      </c>
      <c r="E407" s="10" t="s">
        <v>319</v>
      </c>
      <c r="F407" s="10" t="s">
        <v>233</v>
      </c>
      <c r="G407" s="19" t="s">
        <v>114</v>
      </c>
      <c r="H407" s="144">
        <v>19727</v>
      </c>
      <c r="I407" s="83"/>
      <c r="J407" s="115"/>
    </row>
    <row r="408" spans="1:11" s="17" customFormat="1" ht="25.5">
      <c r="A408" s="59" t="s">
        <v>181</v>
      </c>
      <c r="B408" s="29" t="s">
        <v>247</v>
      </c>
      <c r="C408" s="29" t="s">
        <v>242</v>
      </c>
      <c r="D408" s="26"/>
      <c r="E408" s="26"/>
      <c r="F408" s="26"/>
      <c r="G408" s="20"/>
      <c r="H408" s="143">
        <f>H409+H413+H424+H420</f>
        <v>259697.7</v>
      </c>
      <c r="I408" s="82"/>
      <c r="J408" s="116"/>
      <c r="K408" s="50"/>
    </row>
    <row r="409" spans="1:10" ht="58.5" customHeight="1">
      <c r="A409" s="55" t="s">
        <v>258</v>
      </c>
      <c r="B409" s="28" t="s">
        <v>247</v>
      </c>
      <c r="C409" s="28" t="s">
        <v>242</v>
      </c>
      <c r="D409" s="10" t="s">
        <v>90</v>
      </c>
      <c r="E409" s="10" t="s">
        <v>233</v>
      </c>
      <c r="F409" s="10" t="s">
        <v>233</v>
      </c>
      <c r="G409" s="19"/>
      <c r="H409" s="144">
        <f>H410</f>
        <v>9071.2</v>
      </c>
      <c r="I409" s="83"/>
      <c r="J409" s="116"/>
    </row>
    <row r="410" spans="1:10" ht="17.25" customHeight="1">
      <c r="A410" s="55" t="s">
        <v>160</v>
      </c>
      <c r="B410" s="28" t="s">
        <v>247</v>
      </c>
      <c r="C410" s="28" t="s">
        <v>242</v>
      </c>
      <c r="D410" s="10" t="s">
        <v>90</v>
      </c>
      <c r="E410" s="10" t="s">
        <v>66</v>
      </c>
      <c r="F410" s="10" t="s">
        <v>233</v>
      </c>
      <c r="G410" s="19"/>
      <c r="H410" s="144">
        <f>H411</f>
        <v>9071.2</v>
      </c>
      <c r="I410" s="83"/>
      <c r="J410" s="116"/>
    </row>
    <row r="411" spans="1:10" ht="28.5" customHeight="1">
      <c r="A411" s="55" t="s">
        <v>154</v>
      </c>
      <c r="B411" s="28" t="s">
        <v>247</v>
      </c>
      <c r="C411" s="28" t="s">
        <v>242</v>
      </c>
      <c r="D411" s="10" t="s">
        <v>90</v>
      </c>
      <c r="E411" s="10" t="s">
        <v>66</v>
      </c>
      <c r="F411" s="10" t="s">
        <v>66</v>
      </c>
      <c r="G411" s="19"/>
      <c r="H411" s="144">
        <f>H412</f>
        <v>9071.2</v>
      </c>
      <c r="I411" s="83"/>
      <c r="J411" s="116"/>
    </row>
    <row r="412" spans="1:10" ht="18" customHeight="1">
      <c r="A412" s="55" t="s">
        <v>104</v>
      </c>
      <c r="B412" s="28" t="s">
        <v>247</v>
      </c>
      <c r="C412" s="28" t="s">
        <v>242</v>
      </c>
      <c r="D412" s="10" t="s">
        <v>90</v>
      </c>
      <c r="E412" s="10" t="s">
        <v>66</v>
      </c>
      <c r="F412" s="10" t="s">
        <v>66</v>
      </c>
      <c r="G412" s="19" t="s">
        <v>109</v>
      </c>
      <c r="H412" s="144">
        <f>9012.2+135-76</f>
        <v>9071.2</v>
      </c>
      <c r="I412" s="83"/>
      <c r="J412" s="116"/>
    </row>
    <row r="413" spans="1:10" ht="30" customHeight="1">
      <c r="A413" s="55" t="s">
        <v>287</v>
      </c>
      <c r="B413" s="28" t="s">
        <v>247</v>
      </c>
      <c r="C413" s="28" t="s">
        <v>242</v>
      </c>
      <c r="D413" s="10" t="s">
        <v>97</v>
      </c>
      <c r="E413" s="10" t="s">
        <v>233</v>
      </c>
      <c r="F413" s="10" t="s">
        <v>233</v>
      </c>
      <c r="G413" s="19"/>
      <c r="H413" s="144">
        <f>H414</f>
        <v>130326.5</v>
      </c>
      <c r="I413" s="83"/>
      <c r="J413" s="116"/>
    </row>
    <row r="414" spans="1:10" ht="12.75" customHeight="1">
      <c r="A414" s="55" t="s">
        <v>160</v>
      </c>
      <c r="B414" s="28" t="s">
        <v>247</v>
      </c>
      <c r="C414" s="28" t="s">
        <v>242</v>
      </c>
      <c r="D414" s="10" t="s">
        <v>97</v>
      </c>
      <c r="E414" s="10" t="s">
        <v>66</v>
      </c>
      <c r="F414" s="10" t="s">
        <v>233</v>
      </c>
      <c r="G414" s="19"/>
      <c r="H414" s="144">
        <f>H415+H417</f>
        <v>130326.5</v>
      </c>
      <c r="I414" s="83"/>
      <c r="J414" s="116"/>
    </row>
    <row r="415" spans="1:10" ht="102.75" customHeight="1">
      <c r="A415" s="72" t="s">
        <v>384</v>
      </c>
      <c r="B415" s="28" t="s">
        <v>247</v>
      </c>
      <c r="C415" s="28" t="s">
        <v>242</v>
      </c>
      <c r="D415" s="10" t="s">
        <v>97</v>
      </c>
      <c r="E415" s="10" t="s">
        <v>66</v>
      </c>
      <c r="F415" s="10" t="s">
        <v>330</v>
      </c>
      <c r="G415" s="19"/>
      <c r="H415" s="144">
        <f>H416</f>
        <v>2977</v>
      </c>
      <c r="I415" s="83"/>
      <c r="J415" s="116"/>
    </row>
    <row r="416" spans="1:10" ht="17.25" customHeight="1">
      <c r="A416" s="55" t="s">
        <v>104</v>
      </c>
      <c r="B416" s="28" t="s">
        <v>247</v>
      </c>
      <c r="C416" s="28" t="s">
        <v>242</v>
      </c>
      <c r="D416" s="10" t="s">
        <v>97</v>
      </c>
      <c r="E416" s="10" t="s">
        <v>66</v>
      </c>
      <c r="F416" s="10" t="s">
        <v>330</v>
      </c>
      <c r="G416" s="19" t="s">
        <v>109</v>
      </c>
      <c r="H416" s="144">
        <v>2977</v>
      </c>
      <c r="I416" s="83"/>
      <c r="J416" s="116"/>
    </row>
    <row r="417" spans="1:10" ht="30.75" customHeight="1">
      <c r="A417" s="55" t="s">
        <v>154</v>
      </c>
      <c r="B417" s="28" t="s">
        <v>247</v>
      </c>
      <c r="C417" s="28" t="s">
        <v>242</v>
      </c>
      <c r="D417" s="10" t="s">
        <v>97</v>
      </c>
      <c r="E417" s="10" t="s">
        <v>66</v>
      </c>
      <c r="F417" s="10" t="s">
        <v>66</v>
      </c>
      <c r="G417" s="19"/>
      <c r="H417" s="144">
        <f>H418</f>
        <v>127349.5</v>
      </c>
      <c r="I417" s="83"/>
      <c r="J417" s="116"/>
    </row>
    <row r="418" spans="1:10" ht="15.75" customHeight="1">
      <c r="A418" s="55" t="s">
        <v>104</v>
      </c>
      <c r="B418" s="28" t="s">
        <v>247</v>
      </c>
      <c r="C418" s="28" t="s">
        <v>242</v>
      </c>
      <c r="D418" s="10" t="s">
        <v>97</v>
      </c>
      <c r="E418" s="10" t="s">
        <v>66</v>
      </c>
      <c r="F418" s="10" t="s">
        <v>66</v>
      </c>
      <c r="G418" s="19" t="s">
        <v>109</v>
      </c>
      <c r="H418" s="144">
        <f>122107+5058.5+184</f>
        <v>127349.5</v>
      </c>
      <c r="I418" s="83"/>
      <c r="J418" s="116"/>
    </row>
    <row r="419" spans="1:10" ht="18" customHeight="1">
      <c r="A419" s="62" t="s">
        <v>426</v>
      </c>
      <c r="B419" s="28" t="s">
        <v>247</v>
      </c>
      <c r="C419" s="28" t="s">
        <v>242</v>
      </c>
      <c r="D419" s="10" t="s">
        <v>77</v>
      </c>
      <c r="E419" s="10" t="s">
        <v>233</v>
      </c>
      <c r="F419" s="10" t="s">
        <v>233</v>
      </c>
      <c r="G419" s="19"/>
      <c r="H419" s="144">
        <f>H420</f>
        <v>19000</v>
      </c>
      <c r="I419" s="83"/>
      <c r="J419" s="116"/>
    </row>
    <row r="420" spans="1:10" ht="15.75" customHeight="1">
      <c r="A420" s="86" t="s">
        <v>229</v>
      </c>
      <c r="B420" s="28" t="s">
        <v>247</v>
      </c>
      <c r="C420" s="28" t="s">
        <v>242</v>
      </c>
      <c r="D420" s="10" t="s">
        <v>77</v>
      </c>
      <c r="E420" s="10" t="s">
        <v>233</v>
      </c>
      <c r="F420" s="10" t="s">
        <v>233</v>
      </c>
      <c r="G420" s="19"/>
      <c r="H420" s="144">
        <f>H421</f>
        <v>19000</v>
      </c>
      <c r="I420" s="83"/>
      <c r="J420" s="116"/>
    </row>
    <row r="421" spans="1:10" ht="30" customHeight="1">
      <c r="A421" s="86" t="s">
        <v>453</v>
      </c>
      <c r="B421" s="28" t="s">
        <v>247</v>
      </c>
      <c r="C421" s="28" t="s">
        <v>242</v>
      </c>
      <c r="D421" s="10" t="s">
        <v>77</v>
      </c>
      <c r="E421" s="10" t="s">
        <v>314</v>
      </c>
      <c r="F421" s="10" t="s">
        <v>233</v>
      </c>
      <c r="G421" s="19"/>
      <c r="H421" s="144">
        <f>H422</f>
        <v>19000</v>
      </c>
      <c r="I421" s="83"/>
      <c r="J421" s="116"/>
    </row>
    <row r="422" spans="1:10" ht="15.75" customHeight="1">
      <c r="A422" s="86" t="s">
        <v>359</v>
      </c>
      <c r="B422" s="28" t="s">
        <v>247</v>
      </c>
      <c r="C422" s="28" t="s">
        <v>242</v>
      </c>
      <c r="D422" s="10" t="s">
        <v>77</v>
      </c>
      <c r="E422" s="10" t="s">
        <v>314</v>
      </c>
      <c r="F422" s="10" t="s">
        <v>234</v>
      </c>
      <c r="G422" s="19"/>
      <c r="H422" s="144">
        <f>H423</f>
        <v>19000</v>
      </c>
      <c r="I422" s="83"/>
      <c r="J422" s="116"/>
    </row>
    <row r="423" spans="1:10" ht="15.75" customHeight="1">
      <c r="A423" s="123" t="s">
        <v>259</v>
      </c>
      <c r="B423" s="28" t="s">
        <v>247</v>
      </c>
      <c r="C423" s="28" t="s">
        <v>242</v>
      </c>
      <c r="D423" s="10" t="s">
        <v>77</v>
      </c>
      <c r="E423" s="10" t="s">
        <v>314</v>
      </c>
      <c r="F423" s="10" t="s">
        <v>234</v>
      </c>
      <c r="G423" s="19" t="s">
        <v>261</v>
      </c>
      <c r="H423" s="144">
        <v>19000</v>
      </c>
      <c r="I423" s="83"/>
      <c r="J423" s="116"/>
    </row>
    <row r="424" spans="1:10" ht="18" customHeight="1">
      <c r="A424" s="55" t="s">
        <v>230</v>
      </c>
      <c r="B424" s="28" t="s">
        <v>247</v>
      </c>
      <c r="C424" s="28" t="s">
        <v>242</v>
      </c>
      <c r="D424" s="10" t="s">
        <v>189</v>
      </c>
      <c r="E424" s="10" t="s">
        <v>233</v>
      </c>
      <c r="F424" s="10" t="s">
        <v>233</v>
      </c>
      <c r="G424" s="19"/>
      <c r="H424" s="144">
        <f>H425+H427</f>
        <v>101300</v>
      </c>
      <c r="I424" s="83"/>
      <c r="J424" s="116"/>
    </row>
    <row r="425" spans="1:10" ht="42.75" customHeight="1">
      <c r="A425" s="63" t="s">
        <v>385</v>
      </c>
      <c r="B425" s="28" t="s">
        <v>247</v>
      </c>
      <c r="C425" s="28" t="s">
        <v>242</v>
      </c>
      <c r="D425" s="10" t="s">
        <v>189</v>
      </c>
      <c r="E425" s="10" t="s">
        <v>283</v>
      </c>
      <c r="F425" s="10" t="s">
        <v>233</v>
      </c>
      <c r="G425" s="19"/>
      <c r="H425" s="144">
        <f>H426</f>
        <v>90000</v>
      </c>
      <c r="I425" s="83"/>
      <c r="J425" s="116"/>
    </row>
    <row r="426" spans="1:10" ht="12.75">
      <c r="A426" s="60" t="s">
        <v>259</v>
      </c>
      <c r="B426" s="28" t="s">
        <v>247</v>
      </c>
      <c r="C426" s="28" t="s">
        <v>242</v>
      </c>
      <c r="D426" s="10" t="s">
        <v>189</v>
      </c>
      <c r="E426" s="10" t="s">
        <v>283</v>
      </c>
      <c r="F426" s="10" t="s">
        <v>233</v>
      </c>
      <c r="G426" s="19" t="s">
        <v>261</v>
      </c>
      <c r="H426" s="144">
        <f>23600+106400-40000</f>
        <v>90000</v>
      </c>
      <c r="I426" s="83"/>
      <c r="J426" s="116"/>
    </row>
    <row r="427" spans="1:10" ht="12" customHeight="1">
      <c r="A427" s="55" t="s">
        <v>81</v>
      </c>
      <c r="B427" s="28" t="s">
        <v>247</v>
      </c>
      <c r="C427" s="28" t="s">
        <v>242</v>
      </c>
      <c r="D427" s="10" t="s">
        <v>189</v>
      </c>
      <c r="E427" s="10" t="s">
        <v>98</v>
      </c>
      <c r="F427" s="10" t="s">
        <v>233</v>
      </c>
      <c r="G427" s="19"/>
      <c r="H427" s="144">
        <f>H428</f>
        <v>11300</v>
      </c>
      <c r="I427" s="83"/>
      <c r="J427" s="116"/>
    </row>
    <row r="428" spans="1:10" ht="14.25" customHeight="1">
      <c r="A428" s="55" t="s">
        <v>82</v>
      </c>
      <c r="B428" s="28" t="s">
        <v>247</v>
      </c>
      <c r="C428" s="28" t="s">
        <v>242</v>
      </c>
      <c r="D428" s="10" t="s">
        <v>189</v>
      </c>
      <c r="E428" s="10" t="s">
        <v>98</v>
      </c>
      <c r="F428" s="10" t="s">
        <v>232</v>
      </c>
      <c r="G428" s="19"/>
      <c r="H428" s="144">
        <f>H429</f>
        <v>11300</v>
      </c>
      <c r="I428" s="83"/>
      <c r="J428" s="116"/>
    </row>
    <row r="429" spans="1:10" ht="12.75">
      <c r="A429" s="55" t="s">
        <v>105</v>
      </c>
      <c r="B429" s="28" t="s">
        <v>247</v>
      </c>
      <c r="C429" s="28" t="s">
        <v>242</v>
      </c>
      <c r="D429" s="10" t="s">
        <v>189</v>
      </c>
      <c r="E429" s="10" t="s">
        <v>98</v>
      </c>
      <c r="F429" s="10" t="s">
        <v>232</v>
      </c>
      <c r="G429" s="19" t="s">
        <v>111</v>
      </c>
      <c r="H429" s="144">
        <v>11300</v>
      </c>
      <c r="I429" s="83"/>
      <c r="J429" s="116"/>
    </row>
    <row r="430" spans="1:10" ht="18" customHeight="1">
      <c r="A430" s="59" t="s">
        <v>186</v>
      </c>
      <c r="B430" s="29" t="s">
        <v>242</v>
      </c>
      <c r="C430" s="29"/>
      <c r="D430" s="26"/>
      <c r="E430" s="26"/>
      <c r="F430" s="26"/>
      <c r="G430" s="20"/>
      <c r="H430" s="143">
        <f>H431+H435+H467</f>
        <v>344224.2</v>
      </c>
      <c r="I430" s="82"/>
      <c r="J430" s="116"/>
    </row>
    <row r="431" spans="1:10" ht="14.25" customHeight="1">
      <c r="A431" s="59" t="s">
        <v>182</v>
      </c>
      <c r="B431" s="29" t="s">
        <v>242</v>
      </c>
      <c r="C431" s="29" t="s">
        <v>232</v>
      </c>
      <c r="D431" s="26"/>
      <c r="E431" s="26"/>
      <c r="F431" s="26"/>
      <c r="G431" s="20"/>
      <c r="H431" s="143">
        <f>H432</f>
        <v>14534</v>
      </c>
      <c r="I431" s="82"/>
      <c r="J431" s="116"/>
    </row>
    <row r="432" spans="1:10" ht="16.5" customHeight="1">
      <c r="A432" s="55" t="s">
        <v>187</v>
      </c>
      <c r="B432" s="28" t="s">
        <v>242</v>
      </c>
      <c r="C432" s="28" t="s">
        <v>232</v>
      </c>
      <c r="D432" s="10" t="s">
        <v>100</v>
      </c>
      <c r="E432" s="10" t="s">
        <v>233</v>
      </c>
      <c r="F432" s="10" t="s">
        <v>233</v>
      </c>
      <c r="G432" s="19"/>
      <c r="H432" s="144">
        <f>H433</f>
        <v>14534</v>
      </c>
      <c r="I432" s="83"/>
      <c r="J432" s="116"/>
    </row>
    <row r="433" spans="1:10" ht="29.25" customHeight="1">
      <c r="A433" s="55" t="s">
        <v>188</v>
      </c>
      <c r="B433" s="28" t="s">
        <v>242</v>
      </c>
      <c r="C433" s="28" t="s">
        <v>232</v>
      </c>
      <c r="D433" s="10" t="s">
        <v>100</v>
      </c>
      <c r="E433" s="10" t="s">
        <v>232</v>
      </c>
      <c r="F433" s="10" t="s">
        <v>233</v>
      </c>
      <c r="G433" s="19"/>
      <c r="H433" s="144">
        <f>H434</f>
        <v>14534</v>
      </c>
      <c r="I433" s="83"/>
      <c r="J433" s="116"/>
    </row>
    <row r="434" spans="1:10" ht="14.25" customHeight="1">
      <c r="A434" s="55" t="s">
        <v>106</v>
      </c>
      <c r="B434" s="28" t="s">
        <v>242</v>
      </c>
      <c r="C434" s="28" t="s">
        <v>232</v>
      </c>
      <c r="D434" s="10" t="s">
        <v>100</v>
      </c>
      <c r="E434" s="10" t="s">
        <v>232</v>
      </c>
      <c r="F434" s="10" t="s">
        <v>233</v>
      </c>
      <c r="G434" s="19" t="s">
        <v>112</v>
      </c>
      <c r="H434" s="144">
        <v>14534</v>
      </c>
      <c r="I434" s="83"/>
      <c r="J434" s="116"/>
    </row>
    <row r="435" spans="1:11" s="17" customFormat="1" ht="15" customHeight="1">
      <c r="A435" s="59" t="s">
        <v>183</v>
      </c>
      <c r="B435" s="29" t="s">
        <v>242</v>
      </c>
      <c r="C435" s="29" t="s">
        <v>235</v>
      </c>
      <c r="D435" s="26"/>
      <c r="E435" s="26"/>
      <c r="F435" s="26"/>
      <c r="G435" s="20"/>
      <c r="H435" s="143">
        <f>H440+H460+H439</f>
        <v>222469.1</v>
      </c>
      <c r="I435" s="82"/>
      <c r="J435" s="116"/>
      <c r="K435" s="50"/>
    </row>
    <row r="436" spans="1:11" s="17" customFormat="1" ht="15" customHeight="1">
      <c r="A436" s="55" t="s">
        <v>156</v>
      </c>
      <c r="B436" s="28" t="s">
        <v>242</v>
      </c>
      <c r="C436" s="28" t="s">
        <v>235</v>
      </c>
      <c r="D436" s="10" t="s">
        <v>263</v>
      </c>
      <c r="E436" s="10" t="s">
        <v>233</v>
      </c>
      <c r="F436" s="10" t="s">
        <v>233</v>
      </c>
      <c r="G436" s="19"/>
      <c r="H436" s="144">
        <f>H437</f>
        <v>1000</v>
      </c>
      <c r="I436" s="82"/>
      <c r="J436" s="115"/>
      <c r="K436" s="50"/>
    </row>
    <row r="437" spans="1:11" s="17" customFormat="1" ht="15" customHeight="1">
      <c r="A437" s="55" t="s">
        <v>151</v>
      </c>
      <c r="B437" s="28" t="s">
        <v>242</v>
      </c>
      <c r="C437" s="28" t="s">
        <v>235</v>
      </c>
      <c r="D437" s="10" t="s">
        <v>263</v>
      </c>
      <c r="E437" s="10" t="s">
        <v>237</v>
      </c>
      <c r="F437" s="10" t="s">
        <v>233</v>
      </c>
      <c r="G437" s="19"/>
      <c r="H437" s="144">
        <f>H438</f>
        <v>1000</v>
      </c>
      <c r="I437" s="82"/>
      <c r="J437" s="116"/>
      <c r="K437" s="50"/>
    </row>
    <row r="438" spans="1:11" s="17" customFormat="1" ht="15" customHeight="1">
      <c r="A438" s="61" t="s">
        <v>264</v>
      </c>
      <c r="B438" s="28" t="s">
        <v>242</v>
      </c>
      <c r="C438" s="28" t="s">
        <v>235</v>
      </c>
      <c r="D438" s="10" t="s">
        <v>263</v>
      </c>
      <c r="E438" s="10" t="s">
        <v>237</v>
      </c>
      <c r="F438" s="10" t="s">
        <v>232</v>
      </c>
      <c r="G438" s="19"/>
      <c r="H438" s="144">
        <f>H439</f>
        <v>1000</v>
      </c>
      <c r="I438" s="82"/>
      <c r="J438" s="116"/>
      <c r="K438" s="50"/>
    </row>
    <row r="439" spans="1:11" s="17" customFormat="1" ht="15" customHeight="1">
      <c r="A439" s="55" t="s">
        <v>104</v>
      </c>
      <c r="B439" s="28" t="s">
        <v>242</v>
      </c>
      <c r="C439" s="28" t="s">
        <v>235</v>
      </c>
      <c r="D439" s="10" t="s">
        <v>263</v>
      </c>
      <c r="E439" s="10" t="s">
        <v>237</v>
      </c>
      <c r="F439" s="10" t="s">
        <v>232</v>
      </c>
      <c r="G439" s="19" t="s">
        <v>109</v>
      </c>
      <c r="H439" s="144">
        <v>1000</v>
      </c>
      <c r="I439" s="82"/>
      <c r="J439" s="116"/>
      <c r="K439" s="50"/>
    </row>
    <row r="440" spans="1:10" ht="15" customHeight="1">
      <c r="A440" s="55" t="s">
        <v>161</v>
      </c>
      <c r="B440" s="28" t="s">
        <v>242</v>
      </c>
      <c r="C440" s="28" t="s">
        <v>235</v>
      </c>
      <c r="D440" s="10" t="s">
        <v>101</v>
      </c>
      <c r="E440" s="10" t="s">
        <v>233</v>
      </c>
      <c r="F440" s="10" t="s">
        <v>233</v>
      </c>
      <c r="G440" s="19"/>
      <c r="H440" s="144">
        <f>H448+H453+H441+H450</f>
        <v>171501.1</v>
      </c>
      <c r="I440" s="83"/>
      <c r="J440" s="116"/>
    </row>
    <row r="441" spans="1:10" ht="12.75" customHeight="1">
      <c r="A441" s="62" t="s">
        <v>320</v>
      </c>
      <c r="B441" s="28" t="s">
        <v>242</v>
      </c>
      <c r="C441" s="28" t="s">
        <v>235</v>
      </c>
      <c r="D441" s="10" t="s">
        <v>101</v>
      </c>
      <c r="E441" s="10" t="s">
        <v>360</v>
      </c>
      <c r="F441" s="10" t="s">
        <v>233</v>
      </c>
      <c r="G441" s="19"/>
      <c r="H441" s="144">
        <f>H444+H446+H442</f>
        <v>3521.2</v>
      </c>
      <c r="I441" s="83"/>
      <c r="J441" s="116"/>
    </row>
    <row r="442" spans="1:10" ht="43.5" customHeight="1">
      <c r="A442" s="62" t="s">
        <v>409</v>
      </c>
      <c r="B442" s="28" t="s">
        <v>242</v>
      </c>
      <c r="C442" s="28" t="s">
        <v>235</v>
      </c>
      <c r="D442" s="10" t="s">
        <v>101</v>
      </c>
      <c r="E442" s="10" t="s">
        <v>360</v>
      </c>
      <c r="F442" s="10" t="s">
        <v>232</v>
      </c>
      <c r="G442" s="19"/>
      <c r="H442" s="144">
        <f>H443</f>
        <v>61.2</v>
      </c>
      <c r="I442" s="83"/>
      <c r="J442" s="116"/>
    </row>
    <row r="443" spans="1:10" ht="15" customHeight="1">
      <c r="A443" s="68" t="s">
        <v>108</v>
      </c>
      <c r="B443" s="28" t="s">
        <v>242</v>
      </c>
      <c r="C443" s="28" t="s">
        <v>235</v>
      </c>
      <c r="D443" s="10" t="s">
        <v>101</v>
      </c>
      <c r="E443" s="10" t="s">
        <v>360</v>
      </c>
      <c r="F443" s="10" t="s">
        <v>232</v>
      </c>
      <c r="G443" s="19" t="s">
        <v>114</v>
      </c>
      <c r="H443" s="144">
        <v>61.2</v>
      </c>
      <c r="I443" s="83"/>
      <c r="J443" s="116"/>
    </row>
    <row r="444" spans="1:10" ht="37.5" customHeight="1">
      <c r="A444" s="62" t="s">
        <v>379</v>
      </c>
      <c r="B444" s="28" t="s">
        <v>242</v>
      </c>
      <c r="C444" s="28" t="s">
        <v>235</v>
      </c>
      <c r="D444" s="10" t="s">
        <v>101</v>
      </c>
      <c r="E444" s="10" t="s">
        <v>360</v>
      </c>
      <c r="F444" s="10" t="s">
        <v>234</v>
      </c>
      <c r="G444" s="19"/>
      <c r="H444" s="144">
        <f>H445</f>
        <v>230</v>
      </c>
      <c r="I444" s="83"/>
      <c r="J444" s="116"/>
    </row>
    <row r="445" spans="1:10" ht="15" customHeight="1">
      <c r="A445" s="62" t="s">
        <v>106</v>
      </c>
      <c r="B445" s="28" t="s">
        <v>242</v>
      </c>
      <c r="C445" s="28" t="s">
        <v>235</v>
      </c>
      <c r="D445" s="10" t="s">
        <v>101</v>
      </c>
      <c r="E445" s="10" t="s">
        <v>360</v>
      </c>
      <c r="F445" s="10" t="s">
        <v>234</v>
      </c>
      <c r="G445" s="19" t="s">
        <v>112</v>
      </c>
      <c r="H445" s="144">
        <v>230</v>
      </c>
      <c r="I445" s="83"/>
      <c r="J445" s="116"/>
    </row>
    <row r="446" spans="1:10" ht="39" customHeight="1">
      <c r="A446" s="62" t="s">
        <v>432</v>
      </c>
      <c r="B446" s="28" t="s">
        <v>242</v>
      </c>
      <c r="C446" s="28" t="s">
        <v>235</v>
      </c>
      <c r="D446" s="10" t="s">
        <v>101</v>
      </c>
      <c r="E446" s="10" t="s">
        <v>360</v>
      </c>
      <c r="F446" s="10" t="s">
        <v>235</v>
      </c>
      <c r="G446" s="19"/>
      <c r="H446" s="144">
        <f>H447</f>
        <v>3230</v>
      </c>
      <c r="I446" s="83"/>
      <c r="J446" s="116"/>
    </row>
    <row r="447" spans="1:10" ht="15" customHeight="1">
      <c r="A447" s="62" t="s">
        <v>106</v>
      </c>
      <c r="B447" s="28" t="s">
        <v>242</v>
      </c>
      <c r="C447" s="28" t="s">
        <v>235</v>
      </c>
      <c r="D447" s="10" t="s">
        <v>101</v>
      </c>
      <c r="E447" s="10" t="s">
        <v>360</v>
      </c>
      <c r="F447" s="10" t="s">
        <v>235</v>
      </c>
      <c r="G447" s="19" t="s">
        <v>112</v>
      </c>
      <c r="H447" s="144">
        <v>3230</v>
      </c>
      <c r="I447" s="83"/>
      <c r="J447" s="116"/>
    </row>
    <row r="448" spans="1:10" ht="52.5" customHeight="1">
      <c r="A448" s="69" t="s">
        <v>215</v>
      </c>
      <c r="B448" s="28" t="s">
        <v>242</v>
      </c>
      <c r="C448" s="28" t="s">
        <v>235</v>
      </c>
      <c r="D448" s="10" t="s">
        <v>101</v>
      </c>
      <c r="E448" s="10" t="s">
        <v>102</v>
      </c>
      <c r="F448" s="10" t="s">
        <v>233</v>
      </c>
      <c r="G448" s="19"/>
      <c r="H448" s="144">
        <f>H449</f>
        <v>156653</v>
      </c>
      <c r="I448" s="83"/>
      <c r="J448" s="116"/>
    </row>
    <row r="449" spans="1:10" ht="15" customHeight="1">
      <c r="A449" s="55" t="s">
        <v>106</v>
      </c>
      <c r="B449" s="28" t="s">
        <v>242</v>
      </c>
      <c r="C449" s="28" t="s">
        <v>235</v>
      </c>
      <c r="D449" s="10" t="s">
        <v>101</v>
      </c>
      <c r="E449" s="10" t="s">
        <v>102</v>
      </c>
      <c r="F449" s="10" t="s">
        <v>233</v>
      </c>
      <c r="G449" s="19" t="s">
        <v>112</v>
      </c>
      <c r="H449" s="144">
        <v>156653</v>
      </c>
      <c r="I449" s="83"/>
      <c r="J449" s="116"/>
    </row>
    <row r="450" spans="1:10" ht="66" customHeight="1">
      <c r="A450" s="69" t="s">
        <v>381</v>
      </c>
      <c r="B450" s="28" t="s">
        <v>242</v>
      </c>
      <c r="C450" s="28" t="s">
        <v>235</v>
      </c>
      <c r="D450" s="10" t="s">
        <v>101</v>
      </c>
      <c r="E450" s="10" t="s">
        <v>380</v>
      </c>
      <c r="F450" s="10" t="s">
        <v>233</v>
      </c>
      <c r="G450" s="19"/>
      <c r="H450" s="144">
        <f>H451</f>
        <v>10261.9</v>
      </c>
      <c r="I450" s="83"/>
      <c r="J450" s="116"/>
    </row>
    <row r="451" spans="1:10" ht="75.75" customHeight="1">
      <c r="A451" s="65" t="s">
        <v>433</v>
      </c>
      <c r="B451" s="28" t="s">
        <v>242</v>
      </c>
      <c r="C451" s="28" t="s">
        <v>235</v>
      </c>
      <c r="D451" s="10" t="s">
        <v>101</v>
      </c>
      <c r="E451" s="10" t="s">
        <v>380</v>
      </c>
      <c r="F451" s="10" t="s">
        <v>240</v>
      </c>
      <c r="G451" s="19"/>
      <c r="H451" s="144">
        <f>H452</f>
        <v>10261.9</v>
      </c>
      <c r="I451" s="83"/>
      <c r="J451" s="116"/>
    </row>
    <row r="452" spans="1:10" ht="15" customHeight="1">
      <c r="A452" s="55" t="s">
        <v>106</v>
      </c>
      <c r="B452" s="28" t="s">
        <v>242</v>
      </c>
      <c r="C452" s="28" t="s">
        <v>235</v>
      </c>
      <c r="D452" s="10" t="s">
        <v>101</v>
      </c>
      <c r="E452" s="10" t="s">
        <v>380</v>
      </c>
      <c r="F452" s="10" t="s">
        <v>240</v>
      </c>
      <c r="G452" s="19" t="s">
        <v>112</v>
      </c>
      <c r="H452" s="144">
        <f>10802-540.1</f>
        <v>10261.9</v>
      </c>
      <c r="I452" s="83"/>
      <c r="J452" s="116"/>
    </row>
    <row r="453" spans="1:10" ht="25.5">
      <c r="A453" s="55" t="s">
        <v>410</v>
      </c>
      <c r="B453" s="28" t="s">
        <v>242</v>
      </c>
      <c r="C453" s="28" t="s">
        <v>235</v>
      </c>
      <c r="D453" s="10" t="s">
        <v>101</v>
      </c>
      <c r="E453" s="10" t="s">
        <v>285</v>
      </c>
      <c r="F453" s="10" t="s">
        <v>233</v>
      </c>
      <c r="G453" s="19"/>
      <c r="H453" s="144">
        <f>H454+H456+H458</f>
        <v>1065</v>
      </c>
      <c r="I453" s="83"/>
      <c r="J453" s="116"/>
    </row>
    <row r="454" spans="1:10" ht="33.75" customHeight="1">
      <c r="A454" s="55" t="s">
        <v>363</v>
      </c>
      <c r="B454" s="28" t="s">
        <v>242</v>
      </c>
      <c r="C454" s="28" t="s">
        <v>235</v>
      </c>
      <c r="D454" s="10" t="s">
        <v>101</v>
      </c>
      <c r="E454" s="10" t="s">
        <v>285</v>
      </c>
      <c r="F454" s="10" t="s">
        <v>232</v>
      </c>
      <c r="G454" s="19"/>
      <c r="H454" s="144">
        <f>H455</f>
        <v>510</v>
      </c>
      <c r="I454" s="83"/>
      <c r="J454" s="116"/>
    </row>
    <row r="455" spans="1:10" ht="14.25" customHeight="1">
      <c r="A455" s="55" t="s">
        <v>106</v>
      </c>
      <c r="B455" s="28" t="s">
        <v>242</v>
      </c>
      <c r="C455" s="28" t="s">
        <v>235</v>
      </c>
      <c r="D455" s="10" t="s">
        <v>101</v>
      </c>
      <c r="E455" s="10" t="s">
        <v>285</v>
      </c>
      <c r="F455" s="10" t="s">
        <v>232</v>
      </c>
      <c r="G455" s="19" t="s">
        <v>112</v>
      </c>
      <c r="H455" s="144">
        <v>510</v>
      </c>
      <c r="I455" s="83"/>
      <c r="J455" s="116"/>
    </row>
    <row r="456" spans="1:10" ht="45" customHeight="1">
      <c r="A456" s="55" t="s">
        <v>364</v>
      </c>
      <c r="B456" s="28" t="s">
        <v>242</v>
      </c>
      <c r="C456" s="28" t="s">
        <v>235</v>
      </c>
      <c r="D456" s="10" t="s">
        <v>101</v>
      </c>
      <c r="E456" s="10" t="s">
        <v>285</v>
      </c>
      <c r="F456" s="10" t="s">
        <v>234</v>
      </c>
      <c r="G456" s="19"/>
      <c r="H456" s="144">
        <f>H457</f>
        <v>255</v>
      </c>
      <c r="I456" s="83"/>
      <c r="J456" s="116"/>
    </row>
    <row r="457" spans="1:10" ht="14.25" customHeight="1">
      <c r="A457" s="55" t="s">
        <v>106</v>
      </c>
      <c r="B457" s="28" t="s">
        <v>242</v>
      </c>
      <c r="C457" s="28" t="s">
        <v>235</v>
      </c>
      <c r="D457" s="10" t="s">
        <v>101</v>
      </c>
      <c r="E457" s="10" t="s">
        <v>285</v>
      </c>
      <c r="F457" s="10" t="s">
        <v>234</v>
      </c>
      <c r="G457" s="19" t="s">
        <v>112</v>
      </c>
      <c r="H457" s="144">
        <v>255</v>
      </c>
      <c r="I457" s="83"/>
      <c r="J457" s="116"/>
    </row>
    <row r="458" spans="1:10" ht="57" customHeight="1">
      <c r="A458" s="55" t="s">
        <v>365</v>
      </c>
      <c r="B458" s="28" t="s">
        <v>242</v>
      </c>
      <c r="C458" s="28" t="s">
        <v>235</v>
      </c>
      <c r="D458" s="10" t="s">
        <v>101</v>
      </c>
      <c r="E458" s="10" t="s">
        <v>285</v>
      </c>
      <c r="F458" s="10" t="s">
        <v>235</v>
      </c>
      <c r="G458" s="19"/>
      <c r="H458" s="144">
        <f>H459</f>
        <v>300</v>
      </c>
      <c r="I458" s="83"/>
      <c r="J458" s="116"/>
    </row>
    <row r="459" spans="1:10" ht="14.25" customHeight="1">
      <c r="A459" s="55" t="s">
        <v>106</v>
      </c>
      <c r="B459" s="28" t="s">
        <v>242</v>
      </c>
      <c r="C459" s="28" t="s">
        <v>235</v>
      </c>
      <c r="D459" s="10" t="s">
        <v>101</v>
      </c>
      <c r="E459" s="10" t="s">
        <v>285</v>
      </c>
      <c r="F459" s="10" t="s">
        <v>235</v>
      </c>
      <c r="G459" s="19" t="s">
        <v>112</v>
      </c>
      <c r="H459" s="144">
        <v>300</v>
      </c>
      <c r="I459" s="83"/>
      <c r="J459" s="116"/>
    </row>
    <row r="460" spans="1:10" ht="16.5" customHeight="1">
      <c r="A460" s="55" t="s">
        <v>230</v>
      </c>
      <c r="B460" s="28" t="s">
        <v>242</v>
      </c>
      <c r="C460" s="28" t="s">
        <v>235</v>
      </c>
      <c r="D460" s="10" t="s">
        <v>189</v>
      </c>
      <c r="E460" s="10" t="s">
        <v>233</v>
      </c>
      <c r="F460" s="10" t="s">
        <v>233</v>
      </c>
      <c r="G460" s="19"/>
      <c r="H460" s="144">
        <f>H463+H465+H461</f>
        <v>49968</v>
      </c>
      <c r="I460" s="83"/>
      <c r="J460" s="83"/>
    </row>
    <row r="461" spans="1:10" ht="42.75" customHeight="1">
      <c r="A461" s="63" t="s">
        <v>401</v>
      </c>
      <c r="B461" s="28" t="s">
        <v>242</v>
      </c>
      <c r="C461" s="28" t="s">
        <v>235</v>
      </c>
      <c r="D461" s="10" t="s">
        <v>189</v>
      </c>
      <c r="E461" s="10" t="s">
        <v>314</v>
      </c>
      <c r="F461" s="10" t="s">
        <v>233</v>
      </c>
      <c r="G461" s="19"/>
      <c r="H461" s="144">
        <f>H462</f>
        <v>15700</v>
      </c>
      <c r="I461" s="122"/>
      <c r="J461" s="83"/>
    </row>
    <row r="462" spans="1:10" ht="12.75">
      <c r="A462" s="55" t="s">
        <v>164</v>
      </c>
      <c r="B462" s="28" t="s">
        <v>242</v>
      </c>
      <c r="C462" s="28" t="s">
        <v>235</v>
      </c>
      <c r="D462" s="10" t="s">
        <v>189</v>
      </c>
      <c r="E462" s="10" t="s">
        <v>314</v>
      </c>
      <c r="F462" s="10" t="s">
        <v>233</v>
      </c>
      <c r="G462" s="19" t="s">
        <v>238</v>
      </c>
      <c r="H462" s="144">
        <v>15700</v>
      </c>
      <c r="I462" s="83"/>
      <c r="J462" s="116"/>
    </row>
    <row r="463" spans="1:10" ht="28.5" customHeight="1">
      <c r="A463" s="63" t="s">
        <v>116</v>
      </c>
      <c r="B463" s="28" t="s">
        <v>242</v>
      </c>
      <c r="C463" s="28" t="s">
        <v>235</v>
      </c>
      <c r="D463" s="10" t="s">
        <v>189</v>
      </c>
      <c r="E463" s="10" t="s">
        <v>96</v>
      </c>
      <c r="F463" s="10" t="s">
        <v>233</v>
      </c>
      <c r="G463" s="19"/>
      <c r="H463" s="144">
        <f>H464</f>
        <v>31431</v>
      </c>
      <c r="I463" s="83"/>
      <c r="J463" s="116"/>
    </row>
    <row r="464" spans="1:10" ht="15" customHeight="1">
      <c r="A464" s="55" t="s">
        <v>320</v>
      </c>
      <c r="B464" s="28" t="s">
        <v>242</v>
      </c>
      <c r="C464" s="28" t="s">
        <v>235</v>
      </c>
      <c r="D464" s="10" t="s">
        <v>189</v>
      </c>
      <c r="E464" s="10" t="s">
        <v>96</v>
      </c>
      <c r="F464" s="10" t="s">
        <v>233</v>
      </c>
      <c r="G464" s="19" t="s">
        <v>262</v>
      </c>
      <c r="H464" s="144">
        <v>31431</v>
      </c>
      <c r="I464" s="83"/>
      <c r="J464" s="116"/>
    </row>
    <row r="465" spans="1:10" ht="39.75" customHeight="1">
      <c r="A465" s="63" t="s">
        <v>340</v>
      </c>
      <c r="B465" s="28" t="s">
        <v>242</v>
      </c>
      <c r="C465" s="28" t="s">
        <v>235</v>
      </c>
      <c r="D465" s="10" t="s">
        <v>189</v>
      </c>
      <c r="E465" s="10" t="s">
        <v>339</v>
      </c>
      <c r="F465" s="10" t="s">
        <v>233</v>
      </c>
      <c r="G465" s="19"/>
      <c r="H465" s="144">
        <f>H466</f>
        <v>2837</v>
      </c>
      <c r="I465" s="83"/>
      <c r="J465" s="116"/>
    </row>
    <row r="466" spans="1:10" ht="15" customHeight="1">
      <c r="A466" s="55" t="s">
        <v>320</v>
      </c>
      <c r="B466" s="28" t="s">
        <v>242</v>
      </c>
      <c r="C466" s="28" t="s">
        <v>235</v>
      </c>
      <c r="D466" s="10" t="s">
        <v>189</v>
      </c>
      <c r="E466" s="10" t="s">
        <v>339</v>
      </c>
      <c r="F466" s="10" t="s">
        <v>233</v>
      </c>
      <c r="G466" s="19" t="s">
        <v>262</v>
      </c>
      <c r="H466" s="144">
        <f>6000-3163</f>
        <v>2837</v>
      </c>
      <c r="I466" s="83"/>
      <c r="J466" s="116"/>
    </row>
    <row r="467" spans="1:11" s="17" customFormat="1" ht="18" customHeight="1">
      <c r="A467" s="59" t="s">
        <v>184</v>
      </c>
      <c r="B467" s="29" t="s">
        <v>242</v>
      </c>
      <c r="C467" s="29" t="s">
        <v>236</v>
      </c>
      <c r="D467" s="26"/>
      <c r="E467" s="26"/>
      <c r="F467" s="26"/>
      <c r="G467" s="20"/>
      <c r="H467" s="143">
        <f>H468+H472</f>
        <v>107221.09999999999</v>
      </c>
      <c r="I467" s="82"/>
      <c r="J467" s="116"/>
      <c r="K467" s="50"/>
    </row>
    <row r="468" spans="1:10" ht="27" customHeight="1">
      <c r="A468" s="55" t="s">
        <v>216</v>
      </c>
      <c r="B468" s="28" t="s">
        <v>242</v>
      </c>
      <c r="C468" s="28" t="s">
        <v>236</v>
      </c>
      <c r="D468" s="10" t="s">
        <v>157</v>
      </c>
      <c r="E468" s="10" t="s">
        <v>233</v>
      </c>
      <c r="F468" s="10" t="s">
        <v>233</v>
      </c>
      <c r="G468" s="21"/>
      <c r="H468" s="144">
        <f>H469</f>
        <v>109</v>
      </c>
      <c r="I468" s="83"/>
      <c r="J468" s="116"/>
    </row>
    <row r="469" spans="1:10" ht="12.75">
      <c r="A469" s="55" t="s">
        <v>320</v>
      </c>
      <c r="B469" s="28" t="s">
        <v>242</v>
      </c>
      <c r="C469" s="28" t="s">
        <v>236</v>
      </c>
      <c r="D469" s="10" t="s">
        <v>157</v>
      </c>
      <c r="E469" s="10" t="s">
        <v>232</v>
      </c>
      <c r="F469" s="10" t="s">
        <v>233</v>
      </c>
      <c r="G469" s="21"/>
      <c r="H469" s="144">
        <f>H470</f>
        <v>109</v>
      </c>
      <c r="I469" s="83"/>
      <c r="J469" s="116"/>
    </row>
    <row r="470" spans="1:10" ht="38.25">
      <c r="A470" s="62" t="s">
        <v>137</v>
      </c>
      <c r="B470" s="28" t="s">
        <v>242</v>
      </c>
      <c r="C470" s="28" t="s">
        <v>236</v>
      </c>
      <c r="D470" s="10" t="s">
        <v>157</v>
      </c>
      <c r="E470" s="10" t="s">
        <v>232</v>
      </c>
      <c r="F470" s="10" t="s">
        <v>239</v>
      </c>
      <c r="G470" s="19"/>
      <c r="H470" s="144">
        <f>H471</f>
        <v>109</v>
      </c>
      <c r="I470" s="83"/>
      <c r="J470" s="116"/>
    </row>
    <row r="471" spans="1:10" ht="12.75">
      <c r="A471" s="62" t="s">
        <v>106</v>
      </c>
      <c r="B471" s="28" t="s">
        <v>242</v>
      </c>
      <c r="C471" s="28" t="s">
        <v>236</v>
      </c>
      <c r="D471" s="10" t="s">
        <v>157</v>
      </c>
      <c r="E471" s="10" t="s">
        <v>232</v>
      </c>
      <c r="F471" s="10" t="s">
        <v>239</v>
      </c>
      <c r="G471" s="19" t="s">
        <v>112</v>
      </c>
      <c r="H471" s="144">
        <v>109</v>
      </c>
      <c r="I471" s="83"/>
      <c r="J471" s="116"/>
    </row>
    <row r="472" spans="1:10" ht="14.25" customHeight="1">
      <c r="A472" s="55" t="s">
        <v>321</v>
      </c>
      <c r="B472" s="28" t="s">
        <v>242</v>
      </c>
      <c r="C472" s="28" t="s">
        <v>236</v>
      </c>
      <c r="D472" s="10" t="s">
        <v>95</v>
      </c>
      <c r="E472" s="10" t="s">
        <v>233</v>
      </c>
      <c r="F472" s="10" t="s">
        <v>233</v>
      </c>
      <c r="G472" s="19"/>
      <c r="H472" s="144">
        <f>H473+H478+H485</f>
        <v>107112.09999999999</v>
      </c>
      <c r="I472" s="83"/>
      <c r="J472" s="116"/>
    </row>
    <row r="473" spans="1:10" ht="68.25" customHeight="1">
      <c r="A473" s="69" t="s">
        <v>139</v>
      </c>
      <c r="B473" s="28" t="s">
        <v>242</v>
      </c>
      <c r="C473" s="28" t="s">
        <v>236</v>
      </c>
      <c r="D473" s="10" t="s">
        <v>95</v>
      </c>
      <c r="E473" s="10" t="s">
        <v>242</v>
      </c>
      <c r="F473" s="10" t="s">
        <v>233</v>
      </c>
      <c r="G473" s="19"/>
      <c r="H473" s="144">
        <f>H476+H474</f>
        <v>10522.7</v>
      </c>
      <c r="I473" s="83"/>
      <c r="J473" s="116"/>
    </row>
    <row r="474" spans="1:10" ht="56.25" customHeight="1">
      <c r="A474" s="93" t="s">
        <v>331</v>
      </c>
      <c r="B474" s="28" t="s">
        <v>242</v>
      </c>
      <c r="C474" s="28" t="s">
        <v>236</v>
      </c>
      <c r="D474" s="10" t="s">
        <v>95</v>
      </c>
      <c r="E474" s="10" t="s">
        <v>242</v>
      </c>
      <c r="F474" s="10" t="s">
        <v>232</v>
      </c>
      <c r="G474" s="19"/>
      <c r="H474" s="144">
        <f>H475</f>
        <v>10308.2</v>
      </c>
      <c r="I474" s="83"/>
      <c r="J474" s="116"/>
    </row>
    <row r="475" spans="1:10" ht="16.5" customHeight="1">
      <c r="A475" s="110" t="s">
        <v>106</v>
      </c>
      <c r="B475" s="28" t="s">
        <v>242</v>
      </c>
      <c r="C475" s="28" t="s">
        <v>236</v>
      </c>
      <c r="D475" s="10" t="s">
        <v>95</v>
      </c>
      <c r="E475" s="10" t="s">
        <v>242</v>
      </c>
      <c r="F475" s="10" t="s">
        <v>232</v>
      </c>
      <c r="G475" s="19" t="s">
        <v>112</v>
      </c>
      <c r="H475" s="144">
        <v>10308.2</v>
      </c>
      <c r="I475" s="83"/>
      <c r="J475" s="116"/>
    </row>
    <row r="476" spans="1:10" ht="76.5">
      <c r="A476" s="69" t="s">
        <v>146</v>
      </c>
      <c r="B476" s="28" t="s">
        <v>242</v>
      </c>
      <c r="C476" s="28" t="s">
        <v>236</v>
      </c>
      <c r="D476" s="10" t="s">
        <v>95</v>
      </c>
      <c r="E476" s="10" t="s">
        <v>242</v>
      </c>
      <c r="F476" s="10" t="s">
        <v>234</v>
      </c>
      <c r="G476" s="19"/>
      <c r="H476" s="144">
        <f>H477</f>
        <v>214.5</v>
      </c>
      <c r="I476" s="83"/>
      <c r="J476" s="116"/>
    </row>
    <row r="477" spans="1:10" ht="12.75">
      <c r="A477" s="70" t="s">
        <v>106</v>
      </c>
      <c r="B477" s="28" t="s">
        <v>242</v>
      </c>
      <c r="C477" s="28" t="s">
        <v>236</v>
      </c>
      <c r="D477" s="10" t="s">
        <v>95</v>
      </c>
      <c r="E477" s="10" t="s">
        <v>242</v>
      </c>
      <c r="F477" s="10" t="s">
        <v>234</v>
      </c>
      <c r="G477" s="19" t="s">
        <v>112</v>
      </c>
      <c r="H477" s="144">
        <v>214.5</v>
      </c>
      <c r="I477" s="83"/>
      <c r="J477" s="116"/>
    </row>
    <row r="478" spans="1:10" ht="25.5" customHeight="1">
      <c r="A478" s="69" t="s">
        <v>249</v>
      </c>
      <c r="B478" s="28" t="s">
        <v>242</v>
      </c>
      <c r="C478" s="28" t="s">
        <v>236</v>
      </c>
      <c r="D478" s="10" t="s">
        <v>95</v>
      </c>
      <c r="E478" s="10" t="s">
        <v>245</v>
      </c>
      <c r="F478" s="10" t="s">
        <v>233</v>
      </c>
      <c r="G478" s="19"/>
      <c r="H478" s="144">
        <f>H479+H481+H483</f>
        <v>94630.4</v>
      </c>
      <c r="I478" s="83"/>
      <c r="J478" s="116"/>
    </row>
    <row r="479" spans="1:10" ht="12.75">
      <c r="A479" s="62" t="s">
        <v>135</v>
      </c>
      <c r="B479" s="28" t="s">
        <v>242</v>
      </c>
      <c r="C479" s="28" t="s">
        <v>236</v>
      </c>
      <c r="D479" s="10" t="s">
        <v>95</v>
      </c>
      <c r="E479" s="10" t="s">
        <v>245</v>
      </c>
      <c r="F479" s="10" t="s">
        <v>243</v>
      </c>
      <c r="G479" s="19"/>
      <c r="H479" s="144">
        <f>H480</f>
        <v>8706.7</v>
      </c>
      <c r="I479" s="83"/>
      <c r="J479" s="116"/>
    </row>
    <row r="480" spans="1:10" ht="12.75">
      <c r="A480" s="62" t="s">
        <v>106</v>
      </c>
      <c r="B480" s="28" t="s">
        <v>242</v>
      </c>
      <c r="C480" s="28" t="s">
        <v>236</v>
      </c>
      <c r="D480" s="10" t="s">
        <v>95</v>
      </c>
      <c r="E480" s="10" t="s">
        <v>245</v>
      </c>
      <c r="F480" s="10" t="s">
        <v>243</v>
      </c>
      <c r="G480" s="19" t="s">
        <v>112</v>
      </c>
      <c r="H480" s="144">
        <f>8536+170.7</f>
        <v>8706.7</v>
      </c>
      <c r="I480" s="83"/>
      <c r="J480" s="116"/>
    </row>
    <row r="481" spans="1:10" ht="17.25" customHeight="1">
      <c r="A481" s="73" t="s">
        <v>190</v>
      </c>
      <c r="B481" s="28" t="s">
        <v>242</v>
      </c>
      <c r="C481" s="28" t="s">
        <v>236</v>
      </c>
      <c r="D481" s="10" t="s">
        <v>95</v>
      </c>
      <c r="E481" s="10" t="s">
        <v>245</v>
      </c>
      <c r="F481" s="10" t="s">
        <v>244</v>
      </c>
      <c r="G481" s="19"/>
      <c r="H481" s="144">
        <f>H482</f>
        <v>12510</v>
      </c>
      <c r="I481" s="83"/>
      <c r="J481" s="116"/>
    </row>
    <row r="482" spans="1:10" ht="12.75">
      <c r="A482" s="55" t="s">
        <v>164</v>
      </c>
      <c r="B482" s="28" t="s">
        <v>242</v>
      </c>
      <c r="C482" s="28" t="s">
        <v>236</v>
      </c>
      <c r="D482" s="10" t="s">
        <v>95</v>
      </c>
      <c r="E482" s="10" t="s">
        <v>245</v>
      </c>
      <c r="F482" s="10" t="s">
        <v>244</v>
      </c>
      <c r="G482" s="19" t="s">
        <v>238</v>
      </c>
      <c r="H482" s="144">
        <f>13539-1029</f>
        <v>12510</v>
      </c>
      <c r="I482" s="83"/>
      <c r="J482" s="116"/>
    </row>
    <row r="483" spans="1:10" ht="16.5" customHeight="1">
      <c r="A483" s="70" t="s">
        <v>191</v>
      </c>
      <c r="B483" s="28" t="s">
        <v>242</v>
      </c>
      <c r="C483" s="28" t="s">
        <v>236</v>
      </c>
      <c r="D483" s="10" t="s">
        <v>95</v>
      </c>
      <c r="E483" s="10" t="s">
        <v>245</v>
      </c>
      <c r="F483" s="10" t="s">
        <v>98</v>
      </c>
      <c r="G483" s="19"/>
      <c r="H483" s="144">
        <f>H484</f>
        <v>73413.7</v>
      </c>
      <c r="I483" s="83"/>
      <c r="J483" s="116"/>
    </row>
    <row r="484" spans="1:10" ht="12.75">
      <c r="A484" s="62" t="s">
        <v>136</v>
      </c>
      <c r="B484" s="28" t="s">
        <v>242</v>
      </c>
      <c r="C484" s="28" t="s">
        <v>236</v>
      </c>
      <c r="D484" s="10" t="s">
        <v>95</v>
      </c>
      <c r="E484" s="10" t="s">
        <v>245</v>
      </c>
      <c r="F484" s="10" t="s">
        <v>98</v>
      </c>
      <c r="G484" s="19" t="s">
        <v>112</v>
      </c>
      <c r="H484" s="144">
        <f>77536-4980.6+858.3</f>
        <v>73413.7</v>
      </c>
      <c r="I484" s="83"/>
      <c r="J484" s="116"/>
    </row>
    <row r="485" spans="1:10" ht="12.75">
      <c r="A485" s="74" t="s">
        <v>417</v>
      </c>
      <c r="B485" s="28" t="s">
        <v>242</v>
      </c>
      <c r="C485" s="28" t="s">
        <v>236</v>
      </c>
      <c r="D485" s="10" t="s">
        <v>95</v>
      </c>
      <c r="E485" s="10" t="s">
        <v>80</v>
      </c>
      <c r="F485" s="10" t="s">
        <v>233</v>
      </c>
      <c r="G485" s="19"/>
      <c r="H485" s="144">
        <f>H486</f>
        <v>1959</v>
      </c>
      <c r="I485" s="83"/>
      <c r="J485" s="116"/>
    </row>
    <row r="486" spans="1:10" ht="38.25">
      <c r="A486" s="74" t="s">
        <v>416</v>
      </c>
      <c r="B486" s="28" t="s">
        <v>242</v>
      </c>
      <c r="C486" s="28" t="s">
        <v>236</v>
      </c>
      <c r="D486" s="10" t="s">
        <v>95</v>
      </c>
      <c r="E486" s="10" t="s">
        <v>80</v>
      </c>
      <c r="F486" s="10" t="s">
        <v>244</v>
      </c>
      <c r="G486" s="19"/>
      <c r="H486" s="144">
        <f>H487</f>
        <v>1959</v>
      </c>
      <c r="I486" s="83"/>
      <c r="J486" s="116"/>
    </row>
    <row r="487" spans="1:10" ht="12.75">
      <c r="A487" s="55" t="s">
        <v>164</v>
      </c>
      <c r="B487" s="28" t="s">
        <v>242</v>
      </c>
      <c r="C487" s="28" t="s">
        <v>236</v>
      </c>
      <c r="D487" s="10" t="s">
        <v>95</v>
      </c>
      <c r="E487" s="10" t="s">
        <v>80</v>
      </c>
      <c r="F487" s="10" t="s">
        <v>244</v>
      </c>
      <c r="G487" s="19" t="s">
        <v>238</v>
      </c>
      <c r="H487" s="144">
        <v>1959</v>
      </c>
      <c r="I487" s="83"/>
      <c r="J487" s="116"/>
    </row>
    <row r="488" spans="1:11" s="17" customFormat="1" ht="17.25" customHeight="1">
      <c r="A488" s="75" t="s">
        <v>291</v>
      </c>
      <c r="B488" s="34"/>
      <c r="C488" s="34"/>
      <c r="D488" s="35"/>
      <c r="E488" s="35"/>
      <c r="F488" s="35"/>
      <c r="G488" s="36"/>
      <c r="H488" s="148">
        <f>H15+H97+H110+H154+H227+H232+H336+H371+H430</f>
        <v>7524974.227000001</v>
      </c>
      <c r="I488" s="37"/>
      <c r="J488" s="37"/>
      <c r="K488" s="50"/>
    </row>
    <row r="489" spans="1:10" ht="20.25" customHeight="1">
      <c r="A489" s="40"/>
      <c r="B489" s="41"/>
      <c r="C489" s="41"/>
      <c r="D489" s="41"/>
      <c r="E489" s="41"/>
      <c r="F489" s="41"/>
      <c r="G489" s="42"/>
      <c r="H489" s="148"/>
      <c r="I489" s="47"/>
      <c r="J489" s="116"/>
    </row>
    <row r="490" spans="1:10" ht="17.25" customHeight="1">
      <c r="A490" s="40"/>
      <c r="B490" s="41"/>
      <c r="C490" s="41"/>
      <c r="D490" s="41"/>
      <c r="E490" s="41"/>
      <c r="F490" s="41"/>
      <c r="G490" s="42" t="s">
        <v>411</v>
      </c>
      <c r="H490" s="148">
        <f>H430+H371+H336+H232+H227+H154+H110+H97+H15</f>
        <v>7524974.227</v>
      </c>
      <c r="I490" s="47"/>
      <c r="J490" s="116"/>
    </row>
    <row r="491" spans="1:10" ht="12.75">
      <c r="A491" s="12"/>
      <c r="B491" s="10"/>
      <c r="C491" s="10"/>
      <c r="D491" s="10"/>
      <c r="E491" s="10"/>
      <c r="F491" s="10"/>
      <c r="G491" s="13"/>
      <c r="H491" s="149"/>
      <c r="I491" s="48"/>
      <c r="J491" s="116"/>
    </row>
    <row r="492" spans="1:10" ht="12.75">
      <c r="A492" s="12"/>
      <c r="B492" s="10"/>
      <c r="C492" s="10"/>
      <c r="D492" s="10"/>
      <c r="E492" s="10"/>
      <c r="F492" s="10"/>
      <c r="G492" s="13" t="s">
        <v>411</v>
      </c>
      <c r="H492" s="149">
        <v>7534151.7</v>
      </c>
      <c r="I492" s="48"/>
      <c r="J492" s="116"/>
    </row>
    <row r="493" spans="1:10" ht="12.75">
      <c r="A493" s="12"/>
      <c r="B493" s="10"/>
      <c r="C493" s="10"/>
      <c r="D493" s="10"/>
      <c r="E493" s="10"/>
      <c r="F493" s="10"/>
      <c r="G493" s="13"/>
      <c r="H493" s="150">
        <f>H492-H488</f>
        <v>9177.4729999993</v>
      </c>
      <c r="I493" s="48"/>
      <c r="J493" s="116"/>
    </row>
    <row r="494" spans="1:10" ht="12.75">
      <c r="A494" s="12"/>
      <c r="B494" s="10"/>
      <c r="C494" s="10"/>
      <c r="D494" s="10"/>
      <c r="E494" s="10"/>
      <c r="F494" s="10"/>
      <c r="G494" s="13"/>
      <c r="H494" s="150"/>
      <c r="I494" s="48"/>
      <c r="J494" s="116"/>
    </row>
    <row r="495" spans="1:10" ht="12.75">
      <c r="A495" s="12"/>
      <c r="B495" s="10"/>
      <c r="C495" s="10"/>
      <c r="D495" s="10"/>
      <c r="E495" s="10"/>
      <c r="F495" s="10"/>
      <c r="G495" s="13"/>
      <c r="H495" s="150"/>
      <c r="I495" s="48"/>
      <c r="J495" s="116"/>
    </row>
    <row r="496" spans="1:10" ht="12.75">
      <c r="A496" s="12"/>
      <c r="B496" s="10"/>
      <c r="C496" s="10"/>
      <c r="D496" s="10"/>
      <c r="E496" s="10"/>
      <c r="F496" s="10"/>
      <c r="G496" s="13"/>
      <c r="H496" s="150"/>
      <c r="I496" s="48"/>
      <c r="J496" s="116"/>
    </row>
    <row r="497" spans="1:10" ht="12.75">
      <c r="A497" s="12"/>
      <c r="B497" s="10"/>
      <c r="C497" s="10"/>
      <c r="D497" s="10"/>
      <c r="E497" s="10"/>
      <c r="F497" s="10"/>
      <c r="G497" s="13"/>
      <c r="H497" s="150"/>
      <c r="I497" s="48"/>
      <c r="J497" s="116"/>
    </row>
    <row r="498" spans="1:10" ht="12.75">
      <c r="A498" s="12"/>
      <c r="B498" s="10"/>
      <c r="C498" s="10"/>
      <c r="D498" s="10"/>
      <c r="E498" s="10"/>
      <c r="F498" s="10"/>
      <c r="G498" s="13"/>
      <c r="H498" s="150"/>
      <c r="I498" s="48"/>
      <c r="J498" s="116"/>
    </row>
    <row r="499" spans="1:10" ht="12.75">
      <c r="A499" s="12"/>
      <c r="B499" s="10"/>
      <c r="C499" s="10"/>
      <c r="D499" s="10"/>
      <c r="E499" s="10"/>
      <c r="F499" s="10"/>
      <c r="G499" s="13"/>
      <c r="H499" s="150"/>
      <c r="I499" s="48"/>
      <c r="J499" s="116"/>
    </row>
    <row r="500" spans="1:10" ht="12.75">
      <c r="A500" s="12"/>
      <c r="B500" s="10"/>
      <c r="C500" s="10"/>
      <c r="D500" s="10"/>
      <c r="E500" s="10"/>
      <c r="F500" s="10"/>
      <c r="G500" s="13"/>
      <c r="H500" s="150"/>
      <c r="I500" s="48"/>
      <c r="J500" s="116"/>
    </row>
    <row r="501" spans="1:10" ht="12.75">
      <c r="A501" s="12"/>
      <c r="B501" s="10"/>
      <c r="C501" s="10"/>
      <c r="D501" s="10"/>
      <c r="E501" s="10"/>
      <c r="F501" s="10"/>
      <c r="G501" s="13"/>
      <c r="H501" s="150"/>
      <c r="I501" s="48"/>
      <c r="J501" s="116"/>
    </row>
    <row r="502" spans="1:10" ht="12.75">
      <c r="A502" s="12"/>
      <c r="B502" s="10"/>
      <c r="C502" s="10"/>
      <c r="D502" s="10"/>
      <c r="E502" s="10"/>
      <c r="F502" s="10"/>
      <c r="G502" s="13"/>
      <c r="H502" s="150"/>
      <c r="I502" s="48"/>
      <c r="J502" s="116"/>
    </row>
    <row r="503" spans="1:10" ht="12.75">
      <c r="A503" s="12"/>
      <c r="B503" s="10"/>
      <c r="C503" s="10"/>
      <c r="D503" s="10"/>
      <c r="E503" s="10"/>
      <c r="F503" s="10"/>
      <c r="G503" s="13"/>
      <c r="H503" s="150"/>
      <c r="I503" s="48"/>
      <c r="J503" s="116"/>
    </row>
    <row r="504" spans="1:10" ht="12.75">
      <c r="A504" s="12"/>
      <c r="B504" s="10"/>
      <c r="C504" s="10"/>
      <c r="D504" s="10"/>
      <c r="E504" s="10"/>
      <c r="F504" s="10"/>
      <c r="G504" s="13"/>
      <c r="H504" s="150"/>
      <c r="I504" s="48"/>
      <c r="J504" s="116"/>
    </row>
    <row r="505" spans="1:10" ht="12.75">
      <c r="A505" s="12"/>
      <c r="B505" s="10"/>
      <c r="C505" s="10"/>
      <c r="D505" s="10"/>
      <c r="E505" s="10"/>
      <c r="F505" s="10"/>
      <c r="G505" s="13"/>
      <c r="H505" s="150"/>
      <c r="I505" s="48"/>
      <c r="J505" s="116"/>
    </row>
    <row r="506" spans="1:10" ht="12.75">
      <c r="A506" s="12"/>
      <c r="B506" s="10"/>
      <c r="C506" s="10"/>
      <c r="D506" s="10"/>
      <c r="E506" s="10"/>
      <c r="F506" s="10"/>
      <c r="G506" s="13"/>
      <c r="H506" s="150"/>
      <c r="I506" s="48"/>
      <c r="J506" s="116"/>
    </row>
    <row r="507" spans="1:10" ht="12.75">
      <c r="A507" s="12"/>
      <c r="B507" s="10"/>
      <c r="C507" s="10"/>
      <c r="D507" s="10"/>
      <c r="E507" s="10"/>
      <c r="F507" s="10"/>
      <c r="G507" s="13"/>
      <c r="H507" s="150"/>
      <c r="I507" s="48"/>
      <c r="J507" s="116"/>
    </row>
    <row r="508" spans="1:10" ht="12.75">
      <c r="A508" s="12"/>
      <c r="B508" s="10"/>
      <c r="C508" s="10"/>
      <c r="D508" s="10"/>
      <c r="E508" s="10"/>
      <c r="F508" s="10"/>
      <c r="G508" s="13"/>
      <c r="H508" s="150"/>
      <c r="I508" s="48"/>
      <c r="J508" s="116"/>
    </row>
    <row r="509" spans="1:10" ht="12.75">
      <c r="A509" s="12"/>
      <c r="B509" s="10"/>
      <c r="C509" s="10"/>
      <c r="D509" s="10"/>
      <c r="E509" s="10"/>
      <c r="F509" s="10"/>
      <c r="G509" s="13"/>
      <c r="H509" s="150"/>
      <c r="I509" s="48"/>
      <c r="J509" s="116"/>
    </row>
    <row r="510" spans="1:10" ht="12.75">
      <c r="A510" s="12"/>
      <c r="B510" s="10"/>
      <c r="C510" s="10"/>
      <c r="D510" s="10"/>
      <c r="E510" s="10"/>
      <c r="F510" s="10"/>
      <c r="G510" s="13"/>
      <c r="H510" s="150"/>
      <c r="I510" s="48"/>
      <c r="J510" s="116"/>
    </row>
    <row r="511" spans="1:10" ht="12.75">
      <c r="A511" s="12"/>
      <c r="B511" s="10"/>
      <c r="C511" s="10"/>
      <c r="D511" s="10"/>
      <c r="E511" s="10"/>
      <c r="F511" s="10"/>
      <c r="G511" s="13"/>
      <c r="H511" s="150"/>
      <c r="I511" s="48"/>
      <c r="J511" s="116"/>
    </row>
    <row r="512" spans="1:10" ht="12.75">
      <c r="A512" s="12"/>
      <c r="B512" s="10"/>
      <c r="C512" s="10"/>
      <c r="D512" s="10"/>
      <c r="E512" s="10"/>
      <c r="F512" s="10"/>
      <c r="G512" s="13"/>
      <c r="H512" s="150"/>
      <c r="I512" s="48"/>
      <c r="J512" s="116"/>
    </row>
    <row r="513" spans="1:10" ht="12.75">
      <c r="A513" s="12"/>
      <c r="B513" s="10"/>
      <c r="C513" s="10"/>
      <c r="D513" s="10"/>
      <c r="E513" s="10"/>
      <c r="F513" s="10"/>
      <c r="G513" s="13"/>
      <c r="H513" s="150"/>
      <c r="I513" s="48"/>
      <c r="J513" s="116"/>
    </row>
    <row r="514" spans="1:10" ht="12.75">
      <c r="A514" s="12"/>
      <c r="B514" s="10"/>
      <c r="C514" s="10"/>
      <c r="D514" s="10"/>
      <c r="E514" s="10"/>
      <c r="F514" s="10"/>
      <c r="G514" s="13"/>
      <c r="H514" s="150"/>
      <c r="I514" s="48"/>
      <c r="J514" s="116"/>
    </row>
    <row r="515" spans="1:10" ht="12.75">
      <c r="A515" s="12"/>
      <c r="B515" s="10"/>
      <c r="C515" s="10"/>
      <c r="D515" s="10"/>
      <c r="E515" s="10"/>
      <c r="F515" s="10"/>
      <c r="G515" s="13"/>
      <c r="H515" s="150"/>
      <c r="I515" s="48"/>
      <c r="J515" s="116"/>
    </row>
    <row r="516" spans="1:10" ht="12.75">
      <c r="A516" s="12"/>
      <c r="B516" s="10"/>
      <c r="C516" s="10"/>
      <c r="D516" s="10"/>
      <c r="E516" s="10"/>
      <c r="F516" s="10"/>
      <c r="G516" s="13"/>
      <c r="H516" s="150"/>
      <c r="I516" s="48"/>
      <c r="J516" s="116"/>
    </row>
    <row r="517" spans="1:10" ht="12.75">
      <c r="A517" s="12"/>
      <c r="B517" s="10"/>
      <c r="C517" s="10"/>
      <c r="D517" s="10"/>
      <c r="E517" s="10"/>
      <c r="F517" s="10"/>
      <c r="G517" s="13"/>
      <c r="H517" s="150"/>
      <c r="I517" s="48"/>
      <c r="J517" s="116"/>
    </row>
    <row r="518" spans="1:10" ht="12.75">
      <c r="A518" s="12"/>
      <c r="B518" s="10"/>
      <c r="C518" s="10"/>
      <c r="D518" s="10"/>
      <c r="E518" s="10"/>
      <c r="F518" s="10"/>
      <c r="G518" s="13"/>
      <c r="H518" s="150"/>
      <c r="I518" s="48"/>
      <c r="J518" s="116"/>
    </row>
    <row r="519" spans="1:10" ht="12.75">
      <c r="A519" s="12"/>
      <c r="B519" s="10"/>
      <c r="C519" s="10"/>
      <c r="D519" s="10"/>
      <c r="E519" s="10"/>
      <c r="F519" s="10"/>
      <c r="G519" s="13"/>
      <c r="H519" s="150"/>
      <c r="I519" s="48"/>
      <c r="J519" s="116"/>
    </row>
    <row r="520" spans="1:10" ht="12.75">
      <c r="A520" s="12"/>
      <c r="B520" s="10"/>
      <c r="C520" s="10"/>
      <c r="D520" s="10"/>
      <c r="E520" s="10"/>
      <c r="F520" s="10"/>
      <c r="G520" s="13"/>
      <c r="H520" s="150"/>
      <c r="I520" s="48"/>
      <c r="J520" s="116"/>
    </row>
    <row r="521" spans="1:10" ht="12.75">
      <c r="A521" s="12"/>
      <c r="B521" s="10"/>
      <c r="C521" s="10"/>
      <c r="D521" s="10"/>
      <c r="E521" s="10"/>
      <c r="F521" s="10"/>
      <c r="G521" s="13"/>
      <c r="H521" s="150"/>
      <c r="I521" s="48"/>
      <c r="J521" s="116"/>
    </row>
    <row r="522" spans="1:10" ht="12.75">
      <c r="A522" s="12"/>
      <c r="B522" s="10"/>
      <c r="C522" s="10"/>
      <c r="D522" s="10"/>
      <c r="E522" s="10"/>
      <c r="F522" s="10"/>
      <c r="G522" s="13"/>
      <c r="H522" s="150"/>
      <c r="I522" s="48"/>
      <c r="J522" s="116"/>
    </row>
    <row r="523" spans="1:10" ht="12.75">
      <c r="A523" s="12"/>
      <c r="B523" s="10"/>
      <c r="C523" s="10"/>
      <c r="D523" s="10"/>
      <c r="E523" s="10"/>
      <c r="F523" s="10"/>
      <c r="G523" s="13"/>
      <c r="H523" s="150"/>
      <c r="I523" s="48"/>
      <c r="J523" s="116"/>
    </row>
    <row r="524" spans="1:10" ht="12.75">
      <c r="A524" s="12"/>
      <c r="B524" s="10"/>
      <c r="C524" s="10"/>
      <c r="D524" s="10"/>
      <c r="E524" s="10"/>
      <c r="F524" s="10"/>
      <c r="G524" s="13"/>
      <c r="H524" s="150"/>
      <c r="I524" s="48"/>
      <c r="J524" s="116"/>
    </row>
    <row r="525" spans="1:10" ht="12.75">
      <c r="A525" s="12"/>
      <c r="B525" s="10"/>
      <c r="C525" s="10"/>
      <c r="D525" s="10"/>
      <c r="E525" s="10"/>
      <c r="F525" s="10"/>
      <c r="G525" s="13"/>
      <c r="H525" s="150"/>
      <c r="I525" s="48"/>
      <c r="J525" s="116"/>
    </row>
    <row r="526" spans="1:10" ht="12.75">
      <c r="A526" s="12"/>
      <c r="B526" s="10"/>
      <c r="C526" s="10"/>
      <c r="D526" s="10"/>
      <c r="E526" s="10"/>
      <c r="F526" s="10"/>
      <c r="G526" s="13"/>
      <c r="H526" s="150"/>
      <c r="I526" s="48"/>
      <c r="J526" s="116"/>
    </row>
    <row r="527" spans="1:10" ht="12.75">
      <c r="A527" s="12"/>
      <c r="B527" s="10"/>
      <c r="C527" s="10"/>
      <c r="D527" s="10"/>
      <c r="E527" s="10"/>
      <c r="F527" s="10"/>
      <c r="G527" s="13"/>
      <c r="H527" s="150"/>
      <c r="I527" s="48"/>
      <c r="J527" s="116"/>
    </row>
    <row r="528" spans="1:10" ht="12.75">
      <c r="A528" s="12"/>
      <c r="B528" s="10"/>
      <c r="C528" s="10"/>
      <c r="D528" s="10"/>
      <c r="E528" s="10"/>
      <c r="F528" s="10"/>
      <c r="G528" s="13"/>
      <c r="H528" s="150"/>
      <c r="I528" s="48"/>
      <c r="J528" s="116"/>
    </row>
    <row r="529" spans="1:10" ht="12.75">
      <c r="A529" s="12"/>
      <c r="B529" s="10"/>
      <c r="C529" s="10"/>
      <c r="D529" s="10"/>
      <c r="E529" s="10"/>
      <c r="F529" s="10"/>
      <c r="G529" s="13"/>
      <c r="H529" s="150"/>
      <c r="I529" s="48"/>
      <c r="J529" s="116"/>
    </row>
    <row r="530" spans="1:10" ht="12.75">
      <c r="A530" s="12"/>
      <c r="B530" s="10"/>
      <c r="C530" s="10"/>
      <c r="D530" s="10"/>
      <c r="E530" s="10"/>
      <c r="F530" s="10"/>
      <c r="G530" s="13"/>
      <c r="H530" s="150"/>
      <c r="I530" s="48"/>
      <c r="J530" s="116"/>
    </row>
    <row r="531" spans="1:10" ht="12.75">
      <c r="A531" s="12"/>
      <c r="B531" s="10"/>
      <c r="C531" s="10"/>
      <c r="D531" s="10"/>
      <c r="E531" s="10"/>
      <c r="F531" s="10"/>
      <c r="G531" s="13"/>
      <c r="H531" s="150"/>
      <c r="I531" s="48"/>
      <c r="J531" s="116"/>
    </row>
    <row r="532" spans="1:10" ht="12.75">
      <c r="A532" s="12"/>
      <c r="B532" s="10"/>
      <c r="C532" s="10"/>
      <c r="D532" s="10"/>
      <c r="E532" s="10"/>
      <c r="F532" s="10"/>
      <c r="G532" s="13"/>
      <c r="H532" s="150"/>
      <c r="I532" s="48"/>
      <c r="J532" s="116"/>
    </row>
    <row r="533" spans="1:10" ht="12.75">
      <c r="A533" s="12"/>
      <c r="B533" s="10"/>
      <c r="C533" s="10"/>
      <c r="D533" s="10"/>
      <c r="E533" s="10"/>
      <c r="F533" s="10"/>
      <c r="G533" s="13"/>
      <c r="H533" s="150"/>
      <c r="I533" s="48"/>
      <c r="J533" s="116"/>
    </row>
    <row r="534" spans="1:10" ht="12.75">
      <c r="A534" s="12"/>
      <c r="B534" s="10"/>
      <c r="C534" s="10"/>
      <c r="D534" s="10"/>
      <c r="E534" s="10"/>
      <c r="F534" s="10"/>
      <c r="G534" s="13"/>
      <c r="H534" s="150"/>
      <c r="I534" s="48"/>
      <c r="J534" s="116"/>
    </row>
    <row r="535" spans="1:10" ht="12.75">
      <c r="A535" s="12"/>
      <c r="B535" s="10"/>
      <c r="C535" s="10"/>
      <c r="D535" s="10"/>
      <c r="E535" s="10"/>
      <c r="F535" s="10"/>
      <c r="G535" s="13"/>
      <c r="H535" s="150"/>
      <c r="I535" s="48"/>
      <c r="J535" s="116"/>
    </row>
    <row r="536" spans="1:10" ht="12.75">
      <c r="A536" s="12"/>
      <c r="B536" s="10"/>
      <c r="C536" s="10"/>
      <c r="D536" s="10"/>
      <c r="E536" s="10"/>
      <c r="F536" s="10"/>
      <c r="G536" s="13"/>
      <c r="H536" s="150"/>
      <c r="I536" s="48"/>
      <c r="J536" s="116"/>
    </row>
    <row r="537" spans="1:10" ht="12.75">
      <c r="A537" s="12"/>
      <c r="B537" s="10"/>
      <c r="C537" s="10"/>
      <c r="D537" s="10"/>
      <c r="E537" s="10"/>
      <c r="F537" s="10"/>
      <c r="G537" s="13"/>
      <c r="H537" s="150"/>
      <c r="I537" s="48"/>
      <c r="J537" s="116"/>
    </row>
    <row r="538" spans="1:10" ht="12.75">
      <c r="A538" s="12"/>
      <c r="B538" s="10"/>
      <c r="C538" s="10"/>
      <c r="D538" s="10"/>
      <c r="E538" s="10"/>
      <c r="F538" s="10"/>
      <c r="G538" s="13"/>
      <c r="H538" s="150"/>
      <c r="I538" s="48"/>
      <c r="J538" s="116"/>
    </row>
    <row r="539" spans="1:10" ht="12.75">
      <c r="A539" s="12"/>
      <c r="B539" s="10"/>
      <c r="C539" s="10"/>
      <c r="D539" s="10"/>
      <c r="E539" s="10"/>
      <c r="F539" s="10"/>
      <c r="G539" s="13"/>
      <c r="H539" s="150"/>
      <c r="I539" s="48"/>
      <c r="J539" s="116"/>
    </row>
    <row r="540" spans="1:10" ht="12.75">
      <c r="A540" s="12"/>
      <c r="B540" s="10"/>
      <c r="C540" s="10"/>
      <c r="D540" s="10"/>
      <c r="E540" s="10"/>
      <c r="F540" s="10"/>
      <c r="G540" s="13"/>
      <c r="H540" s="150"/>
      <c r="I540" s="48"/>
      <c r="J540" s="116"/>
    </row>
    <row r="541" spans="1:10" ht="12.75">
      <c r="A541" s="12"/>
      <c r="B541" s="10"/>
      <c r="C541" s="10"/>
      <c r="D541" s="10"/>
      <c r="E541" s="10"/>
      <c r="F541" s="10"/>
      <c r="G541" s="13"/>
      <c r="H541" s="150"/>
      <c r="I541" s="48"/>
      <c r="J541" s="116"/>
    </row>
    <row r="542" spans="1:10" ht="12.75">
      <c r="A542" s="12"/>
      <c r="B542" s="10"/>
      <c r="C542" s="10"/>
      <c r="D542" s="10"/>
      <c r="E542" s="10"/>
      <c r="F542" s="10"/>
      <c r="G542" s="13"/>
      <c r="H542" s="150"/>
      <c r="I542" s="48"/>
      <c r="J542" s="116"/>
    </row>
    <row r="543" spans="1:10" ht="12.75">
      <c r="A543" s="12"/>
      <c r="B543" s="10"/>
      <c r="C543" s="10"/>
      <c r="D543" s="10"/>
      <c r="E543" s="10"/>
      <c r="F543" s="10"/>
      <c r="G543" s="13"/>
      <c r="H543" s="150"/>
      <c r="I543" s="48"/>
      <c r="J543" s="116"/>
    </row>
    <row r="544" spans="1:10" ht="12.75">
      <c r="A544" s="12"/>
      <c r="B544" s="10"/>
      <c r="C544" s="10"/>
      <c r="D544" s="10"/>
      <c r="E544" s="10"/>
      <c r="F544" s="10"/>
      <c r="G544" s="13"/>
      <c r="H544" s="150"/>
      <c r="I544" s="48"/>
      <c r="J544" s="116"/>
    </row>
    <row r="545" spans="1:10" ht="12.75">
      <c r="A545" s="12"/>
      <c r="B545" s="10"/>
      <c r="C545" s="10"/>
      <c r="D545" s="10"/>
      <c r="E545" s="10"/>
      <c r="F545" s="10"/>
      <c r="G545" s="13"/>
      <c r="H545" s="150"/>
      <c r="I545" s="48"/>
      <c r="J545" s="116"/>
    </row>
    <row r="546" spans="1:10" ht="12.75">
      <c r="A546" s="12"/>
      <c r="B546" s="10"/>
      <c r="C546" s="10"/>
      <c r="D546" s="10"/>
      <c r="E546" s="10"/>
      <c r="F546" s="10"/>
      <c r="G546" s="13"/>
      <c r="H546" s="150"/>
      <c r="I546" s="48"/>
      <c r="J546" s="116"/>
    </row>
    <row r="547" spans="1:10" ht="12.75">
      <c r="A547" s="12"/>
      <c r="B547" s="10"/>
      <c r="C547" s="10"/>
      <c r="D547" s="10"/>
      <c r="E547" s="10"/>
      <c r="F547" s="10"/>
      <c r="G547" s="13"/>
      <c r="H547" s="150"/>
      <c r="I547" s="48"/>
      <c r="J547" s="116"/>
    </row>
    <row r="548" spans="1:10" ht="12.75">
      <c r="A548" s="12"/>
      <c r="B548" s="10"/>
      <c r="C548" s="10"/>
      <c r="D548" s="10"/>
      <c r="E548" s="10"/>
      <c r="F548" s="10"/>
      <c r="G548" s="13"/>
      <c r="H548" s="150"/>
      <c r="I548" s="48"/>
      <c r="J548" s="116"/>
    </row>
    <row r="549" spans="1:10" ht="12.75">
      <c r="A549" s="12"/>
      <c r="B549" s="10"/>
      <c r="C549" s="10"/>
      <c r="D549" s="10"/>
      <c r="E549" s="10"/>
      <c r="F549" s="10"/>
      <c r="G549" s="13"/>
      <c r="H549" s="150"/>
      <c r="I549" s="48"/>
      <c r="J549" s="116"/>
    </row>
    <row r="550" spans="1:10" ht="12.75">
      <c r="A550" s="12"/>
      <c r="B550" s="10"/>
      <c r="C550" s="10"/>
      <c r="D550" s="10"/>
      <c r="E550" s="10"/>
      <c r="F550" s="10"/>
      <c r="G550" s="13"/>
      <c r="H550" s="150"/>
      <c r="I550" s="48"/>
      <c r="J550" s="116"/>
    </row>
    <row r="551" spans="1:10" ht="12.75">
      <c r="A551" s="12"/>
      <c r="B551" s="10"/>
      <c r="C551" s="10"/>
      <c r="D551" s="10"/>
      <c r="E551" s="10"/>
      <c r="F551" s="10"/>
      <c r="G551" s="13"/>
      <c r="H551" s="150"/>
      <c r="I551" s="48"/>
      <c r="J551" s="116"/>
    </row>
    <row r="552" spans="1:10" ht="12.75">
      <c r="A552" s="12"/>
      <c r="B552" s="10"/>
      <c r="C552" s="10"/>
      <c r="D552" s="10"/>
      <c r="E552" s="10"/>
      <c r="F552" s="10"/>
      <c r="G552" s="13"/>
      <c r="H552" s="150"/>
      <c r="I552" s="48"/>
      <c r="J552" s="116"/>
    </row>
    <row r="553" spans="1:10" ht="12.75">
      <c r="A553" s="12"/>
      <c r="B553" s="10"/>
      <c r="C553" s="10"/>
      <c r="D553" s="10"/>
      <c r="E553" s="10"/>
      <c r="F553" s="10"/>
      <c r="G553" s="13"/>
      <c r="H553" s="150"/>
      <c r="I553" s="48"/>
      <c r="J553" s="116"/>
    </row>
    <row r="554" spans="1:10" ht="12.75">
      <c r="A554" s="12"/>
      <c r="B554" s="10"/>
      <c r="C554" s="10"/>
      <c r="D554" s="10"/>
      <c r="E554" s="10"/>
      <c r="F554" s="10"/>
      <c r="G554" s="13"/>
      <c r="H554" s="150"/>
      <c r="I554" s="48"/>
      <c r="J554" s="116"/>
    </row>
    <row r="555" spans="1:10" ht="12.75">
      <c r="A555" s="12"/>
      <c r="B555" s="10"/>
      <c r="C555" s="10"/>
      <c r="D555" s="10"/>
      <c r="E555" s="10"/>
      <c r="F555" s="10"/>
      <c r="G555" s="13"/>
      <c r="H555" s="150"/>
      <c r="I555" s="48"/>
      <c r="J555" s="116"/>
    </row>
    <row r="556" spans="1:10" ht="12.75">
      <c r="A556" s="12"/>
      <c r="B556" s="10"/>
      <c r="C556" s="10"/>
      <c r="D556" s="10"/>
      <c r="E556" s="10"/>
      <c r="F556" s="10"/>
      <c r="G556" s="13"/>
      <c r="H556" s="150"/>
      <c r="I556" s="48"/>
      <c r="J556" s="116"/>
    </row>
    <row r="557" spans="1:10" ht="12.75">
      <c r="A557" s="12"/>
      <c r="B557" s="10"/>
      <c r="C557" s="10"/>
      <c r="D557" s="10"/>
      <c r="E557" s="10"/>
      <c r="F557" s="10"/>
      <c r="G557" s="13"/>
      <c r="H557" s="150"/>
      <c r="I557" s="48"/>
      <c r="J557" s="116"/>
    </row>
    <row r="558" spans="1:10" ht="12.75">
      <c r="A558" s="12"/>
      <c r="B558" s="10"/>
      <c r="C558" s="10"/>
      <c r="D558" s="10"/>
      <c r="E558" s="10"/>
      <c r="F558" s="10"/>
      <c r="G558" s="13"/>
      <c r="H558" s="150"/>
      <c r="I558" s="48"/>
      <c r="J558" s="116"/>
    </row>
    <row r="559" spans="1:10" ht="12.75">
      <c r="A559" s="12"/>
      <c r="B559" s="10"/>
      <c r="C559" s="10"/>
      <c r="D559" s="10"/>
      <c r="E559" s="10"/>
      <c r="F559" s="10"/>
      <c r="G559" s="13"/>
      <c r="H559" s="150"/>
      <c r="I559" s="48"/>
      <c r="J559" s="116"/>
    </row>
    <row r="560" spans="1:10" ht="12.75">
      <c r="A560" s="12"/>
      <c r="B560" s="10"/>
      <c r="C560" s="10"/>
      <c r="D560" s="10"/>
      <c r="E560" s="10"/>
      <c r="F560" s="10"/>
      <c r="G560" s="13"/>
      <c r="H560" s="150"/>
      <c r="I560" s="48"/>
      <c r="J560" s="116"/>
    </row>
    <row r="561" spans="1:10" ht="12.75">
      <c r="A561" s="12"/>
      <c r="B561" s="10"/>
      <c r="C561" s="10"/>
      <c r="D561" s="10"/>
      <c r="E561" s="10"/>
      <c r="F561" s="10"/>
      <c r="G561" s="13"/>
      <c r="H561" s="150"/>
      <c r="I561" s="48"/>
      <c r="J561" s="116"/>
    </row>
    <row r="562" spans="1:10" ht="12.75">
      <c r="A562" s="12"/>
      <c r="B562" s="10"/>
      <c r="C562" s="10"/>
      <c r="D562" s="10"/>
      <c r="E562" s="10"/>
      <c r="F562" s="10"/>
      <c r="G562" s="13"/>
      <c r="H562" s="150"/>
      <c r="I562" s="48"/>
      <c r="J562" s="116"/>
    </row>
    <row r="563" spans="1:10" ht="12.75">
      <c r="A563" s="12"/>
      <c r="B563" s="10"/>
      <c r="C563" s="10"/>
      <c r="D563" s="10"/>
      <c r="E563" s="10"/>
      <c r="F563" s="10"/>
      <c r="G563" s="13"/>
      <c r="H563" s="150"/>
      <c r="I563" s="48"/>
      <c r="J563" s="116"/>
    </row>
    <row r="564" spans="1:10" ht="12.75">
      <c r="A564" s="12"/>
      <c r="B564" s="10"/>
      <c r="C564" s="10"/>
      <c r="D564" s="10"/>
      <c r="E564" s="10"/>
      <c r="F564" s="10"/>
      <c r="G564" s="13"/>
      <c r="H564" s="150"/>
      <c r="I564" s="48"/>
      <c r="J564" s="116"/>
    </row>
    <row r="565" spans="1:10" ht="12.75">
      <c r="A565" s="12"/>
      <c r="B565" s="10"/>
      <c r="C565" s="10"/>
      <c r="D565" s="10"/>
      <c r="E565" s="10"/>
      <c r="F565" s="10"/>
      <c r="G565" s="13"/>
      <c r="H565" s="150"/>
      <c r="I565" s="48"/>
      <c r="J565" s="116"/>
    </row>
    <row r="566" spans="1:10" ht="12.75">
      <c r="A566" s="12"/>
      <c r="B566" s="10"/>
      <c r="C566" s="10"/>
      <c r="D566" s="10"/>
      <c r="E566" s="10"/>
      <c r="F566" s="10"/>
      <c r="G566" s="13"/>
      <c r="H566" s="150"/>
      <c r="I566" s="48"/>
      <c r="J566" s="116"/>
    </row>
    <row r="567" spans="1:10" ht="12.75">
      <c r="A567" s="12"/>
      <c r="B567" s="10"/>
      <c r="C567" s="10"/>
      <c r="D567" s="10"/>
      <c r="E567" s="10"/>
      <c r="F567" s="10"/>
      <c r="G567" s="13"/>
      <c r="H567" s="150"/>
      <c r="I567" s="48"/>
      <c r="J567" s="116"/>
    </row>
    <row r="568" spans="1:10" ht="12.75">
      <c r="A568" s="12"/>
      <c r="B568" s="10"/>
      <c r="C568" s="10"/>
      <c r="D568" s="10"/>
      <c r="E568" s="10"/>
      <c r="F568" s="10"/>
      <c r="G568" s="13"/>
      <c r="H568" s="150"/>
      <c r="I568" s="48"/>
      <c r="J568" s="116"/>
    </row>
    <row r="569" spans="1:10" ht="12.75">
      <c r="A569" s="12"/>
      <c r="B569" s="10"/>
      <c r="C569" s="10"/>
      <c r="D569" s="10"/>
      <c r="E569" s="10"/>
      <c r="F569" s="10"/>
      <c r="G569" s="13"/>
      <c r="H569" s="150"/>
      <c r="I569" s="48"/>
      <c r="J569" s="117"/>
    </row>
    <row r="570" spans="1:10" ht="12.75">
      <c r="A570" s="12"/>
      <c r="B570" s="10"/>
      <c r="C570" s="10"/>
      <c r="D570" s="10"/>
      <c r="E570" s="10"/>
      <c r="F570" s="10"/>
      <c r="G570" s="13"/>
      <c r="H570" s="150"/>
      <c r="I570" s="48"/>
      <c r="J570" s="117"/>
    </row>
    <row r="571" spans="1:10" ht="12.75">
      <c r="A571" s="12"/>
      <c r="B571" s="10"/>
      <c r="C571" s="10"/>
      <c r="D571" s="10"/>
      <c r="E571" s="10"/>
      <c r="F571" s="10"/>
      <c r="G571" s="13"/>
      <c r="H571" s="150"/>
      <c r="I571" s="48"/>
      <c r="J571" s="117"/>
    </row>
    <row r="572" spans="1:10" ht="12.75">
      <c r="A572" s="12"/>
      <c r="B572" s="10"/>
      <c r="C572" s="10"/>
      <c r="D572" s="10"/>
      <c r="E572" s="10"/>
      <c r="F572" s="10"/>
      <c r="G572" s="13"/>
      <c r="H572" s="150"/>
      <c r="I572" s="48"/>
      <c r="J572" s="117"/>
    </row>
    <row r="573" spans="1:10" ht="12.75">
      <c r="A573" s="12"/>
      <c r="B573" s="10"/>
      <c r="C573" s="10"/>
      <c r="D573" s="10"/>
      <c r="E573" s="10"/>
      <c r="F573" s="10"/>
      <c r="G573" s="13"/>
      <c r="H573" s="150"/>
      <c r="I573" s="48"/>
      <c r="J573" s="117"/>
    </row>
    <row r="574" spans="1:10" ht="12.75">
      <c r="A574" s="12"/>
      <c r="B574" s="10"/>
      <c r="C574" s="10"/>
      <c r="D574" s="10"/>
      <c r="E574" s="10"/>
      <c r="F574" s="10"/>
      <c r="G574" s="13"/>
      <c r="H574" s="150"/>
      <c r="I574" s="48"/>
      <c r="J574" s="117"/>
    </row>
    <row r="575" spans="1:10" ht="12.75">
      <c r="A575" s="12"/>
      <c r="B575" s="10"/>
      <c r="C575" s="10"/>
      <c r="D575" s="10"/>
      <c r="E575" s="10"/>
      <c r="F575" s="10"/>
      <c r="G575" s="13"/>
      <c r="H575" s="150"/>
      <c r="I575" s="48"/>
      <c r="J575" s="117"/>
    </row>
    <row r="576" spans="1:10" ht="12.75">
      <c r="A576" s="12"/>
      <c r="B576" s="10"/>
      <c r="C576" s="10"/>
      <c r="D576" s="10"/>
      <c r="E576" s="10"/>
      <c r="F576" s="10"/>
      <c r="G576" s="13"/>
      <c r="H576" s="150"/>
      <c r="I576" s="48"/>
      <c r="J576" s="117"/>
    </row>
    <row r="577" spans="1:10" ht="12.75">
      <c r="A577" s="12"/>
      <c r="B577" s="10"/>
      <c r="C577" s="10"/>
      <c r="D577" s="10"/>
      <c r="E577" s="10"/>
      <c r="F577" s="10"/>
      <c r="G577" s="13"/>
      <c r="H577" s="150"/>
      <c r="I577" s="48"/>
      <c r="J577" s="117"/>
    </row>
    <row r="578" spans="1:10" ht="12.75">
      <c r="A578" s="12"/>
      <c r="B578" s="10"/>
      <c r="C578" s="10"/>
      <c r="D578" s="10"/>
      <c r="E578" s="10"/>
      <c r="F578" s="10"/>
      <c r="G578" s="13"/>
      <c r="H578" s="150"/>
      <c r="I578" s="48"/>
      <c r="J578" s="117"/>
    </row>
    <row r="579" spans="1:10" ht="12.75">
      <c r="A579" s="12"/>
      <c r="B579" s="10"/>
      <c r="C579" s="10"/>
      <c r="D579" s="10"/>
      <c r="E579" s="10"/>
      <c r="F579" s="10"/>
      <c r="G579" s="13"/>
      <c r="H579" s="150"/>
      <c r="I579" s="48"/>
      <c r="J579" s="117"/>
    </row>
    <row r="580" spans="1:10" ht="12.75">
      <c r="A580" s="12"/>
      <c r="B580" s="10"/>
      <c r="C580" s="10"/>
      <c r="D580" s="10"/>
      <c r="E580" s="10"/>
      <c r="F580" s="10"/>
      <c r="G580" s="13"/>
      <c r="H580" s="150"/>
      <c r="I580" s="48"/>
      <c r="J580" s="117"/>
    </row>
    <row r="581" spans="1:10" ht="12.75">
      <c r="A581" s="12"/>
      <c r="B581" s="10"/>
      <c r="C581" s="10"/>
      <c r="D581" s="10"/>
      <c r="E581" s="10"/>
      <c r="F581" s="10"/>
      <c r="G581" s="13"/>
      <c r="H581" s="150"/>
      <c r="I581" s="48"/>
      <c r="J581" s="117"/>
    </row>
    <row r="582" spans="1:10" ht="12.75">
      <c r="A582" s="12"/>
      <c r="B582" s="10"/>
      <c r="C582" s="10"/>
      <c r="D582" s="10"/>
      <c r="E582" s="10"/>
      <c r="F582" s="10"/>
      <c r="G582" s="13"/>
      <c r="H582" s="150"/>
      <c r="I582" s="48"/>
      <c r="J582" s="117"/>
    </row>
    <row r="583" spans="1:10" ht="12.75">
      <c r="A583" s="12"/>
      <c r="B583" s="10"/>
      <c r="C583" s="10"/>
      <c r="D583" s="10"/>
      <c r="E583" s="10"/>
      <c r="F583" s="10"/>
      <c r="G583" s="13"/>
      <c r="H583" s="150"/>
      <c r="I583" s="48"/>
      <c r="J583" s="117"/>
    </row>
    <row r="584" spans="1:10" ht="12.75">
      <c r="A584" s="12"/>
      <c r="B584" s="10"/>
      <c r="C584" s="10"/>
      <c r="D584" s="10"/>
      <c r="E584" s="10"/>
      <c r="F584" s="10"/>
      <c r="G584" s="13"/>
      <c r="H584" s="150"/>
      <c r="I584" s="48"/>
      <c r="J584" s="117"/>
    </row>
    <row r="585" spans="1:10" ht="12.75">
      <c r="A585" s="12"/>
      <c r="B585" s="10"/>
      <c r="C585" s="10"/>
      <c r="D585" s="10"/>
      <c r="E585" s="10"/>
      <c r="F585" s="10"/>
      <c r="G585" s="13"/>
      <c r="H585" s="150"/>
      <c r="I585" s="48"/>
      <c r="J585" s="117"/>
    </row>
    <row r="586" spans="1:10" ht="12.75">
      <c r="A586" s="12"/>
      <c r="B586" s="10"/>
      <c r="C586" s="10"/>
      <c r="D586" s="10"/>
      <c r="E586" s="10"/>
      <c r="F586" s="10"/>
      <c r="G586" s="13"/>
      <c r="H586" s="150"/>
      <c r="I586" s="48"/>
      <c r="J586" s="117"/>
    </row>
    <row r="587" spans="1:10" ht="12.75">
      <c r="A587" s="12"/>
      <c r="B587" s="10"/>
      <c r="C587" s="10"/>
      <c r="D587" s="10"/>
      <c r="E587" s="10"/>
      <c r="F587" s="10"/>
      <c r="G587" s="13"/>
      <c r="H587" s="150"/>
      <c r="I587" s="48"/>
      <c r="J587" s="117"/>
    </row>
    <row r="588" spans="1:10" ht="12.75">
      <c r="A588" s="12"/>
      <c r="B588" s="10"/>
      <c r="C588" s="10"/>
      <c r="D588" s="10"/>
      <c r="E588" s="10"/>
      <c r="F588" s="10"/>
      <c r="G588" s="13"/>
      <c r="H588" s="150"/>
      <c r="I588" s="48"/>
      <c r="J588" s="117"/>
    </row>
    <row r="589" spans="1:10" ht="12.75">
      <c r="A589" s="12"/>
      <c r="B589" s="10"/>
      <c r="C589" s="10"/>
      <c r="D589" s="10"/>
      <c r="E589" s="10"/>
      <c r="F589" s="10"/>
      <c r="G589" s="13"/>
      <c r="H589" s="150"/>
      <c r="I589" s="48"/>
      <c r="J589" s="117"/>
    </row>
    <row r="590" spans="1:10" ht="12.75">
      <c r="A590" s="12"/>
      <c r="B590" s="10"/>
      <c r="C590" s="10"/>
      <c r="D590" s="10"/>
      <c r="E590" s="10"/>
      <c r="F590" s="10"/>
      <c r="G590" s="13"/>
      <c r="H590" s="150"/>
      <c r="I590" s="48"/>
      <c r="J590" s="117"/>
    </row>
    <row r="591" spans="1:10" ht="12.75">
      <c r="A591" s="12"/>
      <c r="B591" s="10"/>
      <c r="C591" s="10"/>
      <c r="D591" s="10"/>
      <c r="E591" s="10"/>
      <c r="F591" s="10"/>
      <c r="G591" s="13"/>
      <c r="H591" s="150"/>
      <c r="I591" s="48"/>
      <c r="J591" s="117"/>
    </row>
    <row r="592" spans="1:10" ht="12.75">
      <c r="A592" s="12"/>
      <c r="B592" s="10"/>
      <c r="C592" s="10"/>
      <c r="D592" s="10"/>
      <c r="E592" s="10"/>
      <c r="F592" s="10"/>
      <c r="G592" s="13"/>
      <c r="H592" s="150"/>
      <c r="I592" s="48"/>
      <c r="J592" s="117"/>
    </row>
    <row r="593" spans="1:10" ht="12.75">
      <c r="A593" s="12"/>
      <c r="B593" s="10"/>
      <c r="C593" s="10"/>
      <c r="D593" s="10"/>
      <c r="E593" s="10"/>
      <c r="F593" s="10"/>
      <c r="G593" s="13"/>
      <c r="H593" s="150"/>
      <c r="I593" s="48"/>
      <c r="J593" s="117"/>
    </row>
    <row r="594" spans="1:10" ht="12.75">
      <c r="A594" s="12"/>
      <c r="B594" s="10"/>
      <c r="C594" s="10"/>
      <c r="D594" s="10"/>
      <c r="E594" s="10"/>
      <c r="F594" s="10"/>
      <c r="G594" s="13"/>
      <c r="H594" s="150"/>
      <c r="I594" s="48"/>
      <c r="J594" s="117"/>
    </row>
    <row r="595" spans="1:10" ht="12.75">
      <c r="A595" s="12"/>
      <c r="B595" s="10"/>
      <c r="C595" s="10"/>
      <c r="D595" s="10"/>
      <c r="E595" s="10"/>
      <c r="F595" s="10"/>
      <c r="G595" s="13"/>
      <c r="H595" s="150"/>
      <c r="I595" s="48"/>
      <c r="J595" s="117"/>
    </row>
    <row r="596" spans="1:10" ht="12.75">
      <c r="A596" s="12"/>
      <c r="B596" s="10"/>
      <c r="C596" s="10"/>
      <c r="D596" s="10"/>
      <c r="E596" s="10"/>
      <c r="F596" s="10"/>
      <c r="G596" s="13"/>
      <c r="H596" s="150"/>
      <c r="I596" s="48"/>
      <c r="J596" s="117"/>
    </row>
    <row r="597" spans="1:10" ht="12.75">
      <c r="A597" s="12"/>
      <c r="B597" s="10"/>
      <c r="C597" s="10"/>
      <c r="D597" s="10"/>
      <c r="E597" s="10"/>
      <c r="F597" s="10"/>
      <c r="G597" s="13"/>
      <c r="H597" s="150"/>
      <c r="I597" s="48"/>
      <c r="J597" s="117"/>
    </row>
    <row r="598" spans="1:10" ht="12.75">
      <c r="A598" s="12"/>
      <c r="B598" s="10"/>
      <c r="C598" s="10"/>
      <c r="D598" s="10"/>
      <c r="E598" s="10"/>
      <c r="F598" s="10"/>
      <c r="G598" s="13"/>
      <c r="H598" s="150"/>
      <c r="I598" s="48"/>
      <c r="J598" s="117"/>
    </row>
    <row r="599" spans="1:10" ht="12.75">
      <c r="A599" s="12"/>
      <c r="B599" s="10"/>
      <c r="C599" s="10"/>
      <c r="D599" s="10"/>
      <c r="E599" s="10"/>
      <c r="F599" s="10"/>
      <c r="G599" s="13"/>
      <c r="H599" s="150"/>
      <c r="I599" s="48"/>
      <c r="J599" s="117"/>
    </row>
    <row r="600" spans="1:10" ht="12.75">
      <c r="A600" s="12"/>
      <c r="B600" s="10"/>
      <c r="C600" s="10"/>
      <c r="D600" s="10"/>
      <c r="E600" s="10"/>
      <c r="F600" s="10"/>
      <c r="G600" s="13"/>
      <c r="I600" s="84"/>
      <c r="J600" s="117"/>
    </row>
    <row r="601" spans="1:10" ht="12.75">
      <c r="A601" s="12"/>
      <c r="B601" s="10"/>
      <c r="C601" s="10"/>
      <c r="D601" s="10"/>
      <c r="E601" s="10"/>
      <c r="F601" s="10"/>
      <c r="G601" s="13"/>
      <c r="I601" s="84"/>
      <c r="J601" s="117"/>
    </row>
    <row r="602" spans="1:10" ht="12.75">
      <c r="A602" s="12"/>
      <c r="B602" s="10"/>
      <c r="C602" s="10"/>
      <c r="D602" s="10"/>
      <c r="E602" s="10"/>
      <c r="F602" s="10"/>
      <c r="G602" s="13"/>
      <c r="I602" s="84"/>
      <c r="J602" s="117"/>
    </row>
    <row r="603" spans="1:10" ht="12.75">
      <c r="A603" s="12"/>
      <c r="B603" s="10"/>
      <c r="C603" s="10"/>
      <c r="D603" s="10"/>
      <c r="E603" s="10"/>
      <c r="F603" s="10"/>
      <c r="G603" s="13"/>
      <c r="I603" s="84"/>
      <c r="J603" s="117"/>
    </row>
    <row r="604" spans="1:10" ht="12.75">
      <c r="A604" s="12"/>
      <c r="B604" s="10"/>
      <c r="C604" s="10"/>
      <c r="D604" s="10"/>
      <c r="E604" s="10"/>
      <c r="F604" s="10"/>
      <c r="G604" s="13"/>
      <c r="I604" s="84"/>
      <c r="J604" s="117"/>
    </row>
    <row r="605" spans="1:10" ht="12.75">
      <c r="A605" s="12"/>
      <c r="B605" s="10"/>
      <c r="C605" s="10"/>
      <c r="D605" s="10"/>
      <c r="E605" s="10"/>
      <c r="F605" s="10"/>
      <c r="G605" s="13"/>
      <c r="I605" s="84"/>
      <c r="J605" s="117"/>
    </row>
    <row r="606" spans="1:10" ht="12.75">
      <c r="A606" s="12"/>
      <c r="B606" s="10"/>
      <c r="C606" s="10"/>
      <c r="D606" s="10"/>
      <c r="E606" s="10"/>
      <c r="F606" s="10"/>
      <c r="G606" s="13"/>
      <c r="I606" s="84"/>
      <c r="J606" s="117"/>
    </row>
    <row r="607" spans="1:10" ht="12.75">
      <c r="A607" s="12"/>
      <c r="B607" s="10"/>
      <c r="C607" s="10"/>
      <c r="D607" s="10"/>
      <c r="E607" s="10"/>
      <c r="F607" s="10"/>
      <c r="G607" s="13"/>
      <c r="I607" s="84"/>
      <c r="J607" s="117"/>
    </row>
    <row r="608" spans="1:10" ht="12.75">
      <c r="A608" s="12"/>
      <c r="B608" s="10"/>
      <c r="C608" s="10"/>
      <c r="D608" s="10"/>
      <c r="E608" s="10"/>
      <c r="F608" s="10"/>
      <c r="G608" s="13"/>
      <c r="I608" s="84"/>
      <c r="J608" s="117"/>
    </row>
    <row r="609" spans="1:10" ht="12.75">
      <c r="A609" s="12"/>
      <c r="B609" s="10"/>
      <c r="C609" s="10"/>
      <c r="D609" s="10"/>
      <c r="E609" s="10"/>
      <c r="F609" s="10"/>
      <c r="G609" s="13"/>
      <c r="I609" s="84"/>
      <c r="J609" s="117"/>
    </row>
    <row r="610" spans="1:10" ht="12.75">
      <c r="A610" s="12"/>
      <c r="B610" s="10"/>
      <c r="C610" s="10"/>
      <c r="D610" s="10"/>
      <c r="E610" s="10"/>
      <c r="F610" s="10"/>
      <c r="G610" s="13"/>
      <c r="I610" s="84"/>
      <c r="J610" s="117"/>
    </row>
    <row r="611" spans="1:10" ht="12.75">
      <c r="A611" s="12"/>
      <c r="B611" s="10"/>
      <c r="C611" s="10"/>
      <c r="D611" s="10"/>
      <c r="E611" s="10"/>
      <c r="F611" s="10"/>
      <c r="G611" s="13"/>
      <c r="I611" s="84"/>
      <c r="J611" s="117"/>
    </row>
    <row r="612" spans="1:10" ht="12.75">
      <c r="A612" s="12"/>
      <c r="B612" s="10"/>
      <c r="C612" s="10"/>
      <c r="D612" s="10"/>
      <c r="E612" s="10"/>
      <c r="F612" s="10"/>
      <c r="G612" s="13"/>
      <c r="I612" s="84"/>
      <c r="J612" s="117"/>
    </row>
    <row r="613" spans="1:10" ht="12.75">
      <c r="A613" s="12"/>
      <c r="B613" s="10"/>
      <c r="C613" s="10"/>
      <c r="D613" s="10"/>
      <c r="E613" s="10"/>
      <c r="F613" s="10"/>
      <c r="G613" s="13"/>
      <c r="I613" s="84"/>
      <c r="J613" s="117"/>
    </row>
    <row r="614" spans="1:10" ht="12.75">
      <c r="A614" s="12"/>
      <c r="B614" s="10"/>
      <c r="C614" s="10"/>
      <c r="D614" s="10"/>
      <c r="E614" s="10"/>
      <c r="F614" s="10"/>
      <c r="G614" s="13"/>
      <c r="I614" s="84"/>
      <c r="J614" s="117"/>
    </row>
    <row r="615" spans="1:10" ht="12.75">
      <c r="A615" s="12"/>
      <c r="B615" s="10"/>
      <c r="C615" s="10"/>
      <c r="D615" s="10"/>
      <c r="E615" s="10"/>
      <c r="F615" s="10"/>
      <c r="G615" s="13"/>
      <c r="I615" s="84"/>
      <c r="J615" s="117"/>
    </row>
    <row r="616" spans="1:10" ht="12.75">
      <c r="A616" s="12"/>
      <c r="B616" s="10"/>
      <c r="C616" s="10"/>
      <c r="D616" s="10"/>
      <c r="E616" s="10"/>
      <c r="F616" s="10"/>
      <c r="G616" s="13"/>
      <c r="I616" s="84"/>
      <c r="J616" s="117"/>
    </row>
    <row r="617" spans="1:10" ht="12.75">
      <c r="A617" s="12"/>
      <c r="B617" s="10"/>
      <c r="C617" s="10"/>
      <c r="D617" s="10"/>
      <c r="E617" s="10"/>
      <c r="F617" s="10"/>
      <c r="G617" s="13"/>
      <c r="I617" s="84"/>
      <c r="J617" s="117"/>
    </row>
    <row r="618" spans="1:10" ht="12.75">
      <c r="A618" s="12"/>
      <c r="B618" s="10"/>
      <c r="C618" s="10"/>
      <c r="D618" s="10"/>
      <c r="E618" s="10"/>
      <c r="F618" s="10"/>
      <c r="G618" s="13"/>
      <c r="I618" s="84"/>
      <c r="J618" s="117"/>
    </row>
    <row r="619" spans="1:10" ht="12.75">
      <c r="A619" s="12"/>
      <c r="B619" s="10"/>
      <c r="C619" s="10"/>
      <c r="D619" s="10"/>
      <c r="E619" s="10"/>
      <c r="F619" s="10"/>
      <c r="G619" s="13"/>
      <c r="I619" s="84"/>
      <c r="J619" s="117"/>
    </row>
    <row r="620" spans="1:10" ht="12.75">
      <c r="A620" s="12"/>
      <c r="B620" s="10"/>
      <c r="C620" s="10"/>
      <c r="D620" s="10"/>
      <c r="E620" s="10"/>
      <c r="F620" s="10"/>
      <c r="G620" s="13"/>
      <c r="I620" s="84"/>
      <c r="J620" s="117"/>
    </row>
    <row r="621" spans="1:10" ht="12.75">
      <c r="A621" s="12"/>
      <c r="B621" s="10"/>
      <c r="C621" s="10"/>
      <c r="D621" s="10"/>
      <c r="E621" s="10"/>
      <c r="F621" s="10"/>
      <c r="G621" s="13"/>
      <c r="I621" s="84"/>
      <c r="J621" s="117"/>
    </row>
    <row r="622" spans="1:10" ht="12.75">
      <c r="A622" s="12"/>
      <c r="B622" s="10"/>
      <c r="C622" s="10"/>
      <c r="D622" s="10"/>
      <c r="E622" s="10"/>
      <c r="F622" s="10"/>
      <c r="G622" s="13"/>
      <c r="I622" s="84"/>
      <c r="J622" s="117"/>
    </row>
    <row r="623" spans="1:10" ht="12.75">
      <c r="A623" s="12"/>
      <c r="B623" s="10"/>
      <c r="C623" s="10"/>
      <c r="D623" s="10"/>
      <c r="E623" s="10"/>
      <c r="F623" s="10"/>
      <c r="G623" s="13"/>
      <c r="I623" s="84"/>
      <c r="J623" s="117"/>
    </row>
    <row r="624" spans="1:10" ht="12.75">
      <c r="A624" s="12"/>
      <c r="B624" s="10"/>
      <c r="C624" s="10"/>
      <c r="D624" s="10"/>
      <c r="E624" s="10"/>
      <c r="F624" s="10"/>
      <c r="G624" s="13"/>
      <c r="I624" s="84"/>
      <c r="J624" s="117"/>
    </row>
    <row r="625" spans="1:10" ht="12.75">
      <c r="A625" s="12"/>
      <c r="B625" s="10"/>
      <c r="C625" s="10"/>
      <c r="D625" s="10"/>
      <c r="E625" s="10"/>
      <c r="F625" s="10"/>
      <c r="G625" s="13"/>
      <c r="I625" s="84"/>
      <c r="J625" s="117"/>
    </row>
    <row r="626" spans="1:10" ht="12.75">
      <c r="A626" s="12"/>
      <c r="B626" s="10"/>
      <c r="C626" s="10"/>
      <c r="D626" s="10"/>
      <c r="E626" s="10"/>
      <c r="F626" s="10"/>
      <c r="G626" s="13"/>
      <c r="I626" s="84"/>
      <c r="J626" s="117"/>
    </row>
    <row r="627" spans="1:10" ht="12.75">
      <c r="A627" s="12"/>
      <c r="B627" s="10"/>
      <c r="C627" s="10"/>
      <c r="D627" s="10"/>
      <c r="E627" s="10"/>
      <c r="F627" s="10"/>
      <c r="G627" s="13"/>
      <c r="I627" s="84"/>
      <c r="J627" s="117"/>
    </row>
    <row r="628" spans="1:10" ht="12.75">
      <c r="A628" s="12"/>
      <c r="B628" s="10"/>
      <c r="C628" s="10"/>
      <c r="D628" s="10"/>
      <c r="E628" s="10"/>
      <c r="F628" s="10"/>
      <c r="G628" s="13"/>
      <c r="I628" s="84"/>
      <c r="J628" s="117"/>
    </row>
    <row r="629" spans="1:10" ht="12.75">
      <c r="A629" s="12"/>
      <c r="B629" s="10"/>
      <c r="C629" s="10"/>
      <c r="D629" s="10"/>
      <c r="E629" s="10"/>
      <c r="F629" s="10"/>
      <c r="G629" s="13"/>
      <c r="I629" s="84"/>
      <c r="J629" s="117"/>
    </row>
    <row r="630" spans="1:10" ht="12.75">
      <c r="A630" s="12"/>
      <c r="B630" s="10"/>
      <c r="C630" s="10"/>
      <c r="D630" s="10"/>
      <c r="E630" s="10"/>
      <c r="F630" s="10"/>
      <c r="G630" s="13"/>
      <c r="I630" s="84"/>
      <c r="J630" s="117"/>
    </row>
    <row r="631" spans="1:10" ht="12.75">
      <c r="A631" s="12"/>
      <c r="B631" s="10"/>
      <c r="C631" s="10"/>
      <c r="D631" s="10"/>
      <c r="E631" s="10"/>
      <c r="F631" s="10"/>
      <c r="G631" s="13"/>
      <c r="I631" s="84"/>
      <c r="J631" s="117"/>
    </row>
    <row r="632" spans="1:10" ht="12.75">
      <c r="A632" s="12"/>
      <c r="B632" s="10"/>
      <c r="C632" s="10"/>
      <c r="D632" s="10"/>
      <c r="E632" s="10"/>
      <c r="F632" s="10"/>
      <c r="G632" s="13"/>
      <c r="I632" s="84"/>
      <c r="J632" s="117"/>
    </row>
    <row r="633" spans="1:10" ht="12.75">
      <c r="A633" s="12"/>
      <c r="B633" s="10"/>
      <c r="C633" s="10"/>
      <c r="D633" s="10"/>
      <c r="E633" s="10"/>
      <c r="F633" s="10"/>
      <c r="G633" s="13"/>
      <c r="I633" s="84"/>
      <c r="J633" s="117"/>
    </row>
    <row r="634" spans="1:10" ht="12.75">
      <c r="A634" s="12"/>
      <c r="B634" s="10"/>
      <c r="C634" s="10"/>
      <c r="D634" s="10"/>
      <c r="E634" s="10"/>
      <c r="F634" s="10"/>
      <c r="G634" s="13"/>
      <c r="I634" s="84"/>
      <c r="J634" s="117"/>
    </row>
    <row r="635" spans="1:10" ht="12.75">
      <c r="A635" s="12"/>
      <c r="B635" s="10"/>
      <c r="C635" s="10"/>
      <c r="D635" s="10"/>
      <c r="E635" s="10"/>
      <c r="F635" s="10"/>
      <c r="G635" s="13"/>
      <c r="I635" s="84"/>
      <c r="J635" s="117"/>
    </row>
    <row r="636" spans="1:10" ht="12.75">
      <c r="A636" s="12"/>
      <c r="B636" s="10"/>
      <c r="C636" s="10"/>
      <c r="D636" s="10"/>
      <c r="E636" s="10"/>
      <c r="F636" s="10"/>
      <c r="G636" s="13"/>
      <c r="I636" s="84"/>
      <c r="J636" s="117"/>
    </row>
    <row r="637" spans="1:10" ht="12.75">
      <c r="A637" s="12"/>
      <c r="B637" s="10"/>
      <c r="C637" s="10"/>
      <c r="D637" s="10"/>
      <c r="E637" s="10"/>
      <c r="F637" s="10"/>
      <c r="G637" s="13"/>
      <c r="I637" s="84"/>
      <c r="J637" s="117"/>
    </row>
    <row r="638" spans="1:10" ht="12.75">
      <c r="A638" s="12"/>
      <c r="B638" s="10"/>
      <c r="C638" s="10"/>
      <c r="D638" s="10"/>
      <c r="E638" s="10"/>
      <c r="F638" s="10"/>
      <c r="G638" s="13"/>
      <c r="I638" s="84"/>
      <c r="J638" s="117"/>
    </row>
    <row r="639" spans="1:10" ht="12.75">
      <c r="A639" s="12"/>
      <c r="B639" s="10"/>
      <c r="C639" s="10"/>
      <c r="D639" s="10"/>
      <c r="E639" s="10"/>
      <c r="F639" s="10"/>
      <c r="G639" s="13"/>
      <c r="I639" s="84"/>
      <c r="J639" s="117"/>
    </row>
    <row r="640" spans="1:10" ht="12.75">
      <c r="A640" s="12"/>
      <c r="B640" s="10"/>
      <c r="C640" s="10"/>
      <c r="D640" s="10"/>
      <c r="E640" s="10"/>
      <c r="F640" s="10"/>
      <c r="G640" s="13"/>
      <c r="I640" s="84"/>
      <c r="J640" s="117"/>
    </row>
    <row r="641" spans="1:10" ht="12.75">
      <c r="A641" s="12"/>
      <c r="B641" s="10"/>
      <c r="C641" s="10"/>
      <c r="D641" s="10"/>
      <c r="E641" s="10"/>
      <c r="F641" s="10"/>
      <c r="G641" s="13"/>
      <c r="I641" s="84"/>
      <c r="J641" s="117"/>
    </row>
    <row r="642" spans="1:10" ht="12.75">
      <c r="A642" s="12"/>
      <c r="B642" s="10"/>
      <c r="C642" s="10"/>
      <c r="D642" s="10"/>
      <c r="E642" s="10"/>
      <c r="F642" s="10"/>
      <c r="G642" s="13"/>
      <c r="I642" s="84"/>
      <c r="J642" s="117"/>
    </row>
    <row r="643" spans="1:10" ht="12.75">
      <c r="A643" s="12"/>
      <c r="B643" s="10"/>
      <c r="C643" s="10"/>
      <c r="D643" s="10"/>
      <c r="E643" s="10"/>
      <c r="F643" s="10"/>
      <c r="G643" s="13"/>
      <c r="I643" s="84"/>
      <c r="J643" s="117"/>
    </row>
    <row r="644" spans="1:10" ht="12.75">
      <c r="A644" s="12"/>
      <c r="B644" s="10"/>
      <c r="C644" s="10"/>
      <c r="D644" s="10"/>
      <c r="E644" s="10"/>
      <c r="F644" s="10"/>
      <c r="G644" s="13"/>
      <c r="I644" s="84"/>
      <c r="J644" s="117"/>
    </row>
    <row r="645" spans="1:10" ht="12.75">
      <c r="A645" s="12"/>
      <c r="B645" s="10"/>
      <c r="C645" s="10"/>
      <c r="D645" s="10"/>
      <c r="E645" s="10"/>
      <c r="F645" s="10"/>
      <c r="G645" s="13"/>
      <c r="I645" s="84"/>
      <c r="J645" s="117"/>
    </row>
    <row r="646" spans="1:10" ht="12.75">
      <c r="A646" s="12"/>
      <c r="B646" s="10"/>
      <c r="C646" s="10"/>
      <c r="D646" s="10"/>
      <c r="E646" s="10"/>
      <c r="F646" s="10"/>
      <c r="G646" s="13"/>
      <c r="I646" s="84"/>
      <c r="J646" s="117"/>
    </row>
    <row r="647" spans="1:10" ht="12.75">
      <c r="A647" s="12"/>
      <c r="B647" s="10"/>
      <c r="C647" s="10"/>
      <c r="D647" s="10"/>
      <c r="E647" s="10"/>
      <c r="F647" s="10"/>
      <c r="G647" s="13"/>
      <c r="I647" s="84"/>
      <c r="J647" s="117"/>
    </row>
    <row r="648" spans="1:10" ht="12.75">
      <c r="A648" s="12"/>
      <c r="B648" s="10"/>
      <c r="C648" s="10"/>
      <c r="D648" s="10"/>
      <c r="E648" s="10"/>
      <c r="F648" s="10"/>
      <c r="G648" s="13"/>
      <c r="I648" s="84"/>
      <c r="J648" s="117"/>
    </row>
    <row r="649" spans="1:10" ht="12.75">
      <c r="A649" s="12"/>
      <c r="B649" s="10"/>
      <c r="C649" s="10"/>
      <c r="D649" s="10"/>
      <c r="E649" s="10"/>
      <c r="F649" s="10"/>
      <c r="G649" s="13"/>
      <c r="I649" s="84"/>
      <c r="J649" s="117"/>
    </row>
    <row r="650" spans="1:10" ht="12.75">
      <c r="A650" s="12"/>
      <c r="B650" s="10"/>
      <c r="C650" s="10"/>
      <c r="D650" s="10"/>
      <c r="E650" s="10"/>
      <c r="F650" s="10"/>
      <c r="G650" s="13"/>
      <c r="I650" s="84"/>
      <c r="J650" s="117"/>
    </row>
    <row r="651" spans="1:10" ht="12.75">
      <c r="A651" s="12"/>
      <c r="B651" s="10"/>
      <c r="C651" s="10"/>
      <c r="D651" s="10"/>
      <c r="E651" s="10"/>
      <c r="F651" s="10"/>
      <c r="G651" s="13"/>
      <c r="I651" s="84"/>
      <c r="J651" s="117"/>
    </row>
    <row r="652" spans="1:10" ht="12.75">
      <c r="A652" s="12"/>
      <c r="B652" s="10"/>
      <c r="C652" s="10"/>
      <c r="D652" s="10"/>
      <c r="E652" s="10"/>
      <c r="F652" s="10"/>
      <c r="G652" s="13"/>
      <c r="I652" s="84"/>
      <c r="J652" s="117"/>
    </row>
    <row r="653" spans="1:10" ht="12.75">
      <c r="A653" s="12"/>
      <c r="B653" s="10"/>
      <c r="C653" s="10"/>
      <c r="D653" s="10"/>
      <c r="E653" s="10"/>
      <c r="F653" s="10"/>
      <c r="G653" s="13"/>
      <c r="I653" s="84"/>
      <c r="J653" s="117"/>
    </row>
    <row r="654" spans="1:10" ht="12.75">
      <c r="A654" s="12"/>
      <c r="B654" s="10"/>
      <c r="C654" s="10"/>
      <c r="D654" s="10"/>
      <c r="E654" s="10"/>
      <c r="F654" s="10"/>
      <c r="G654" s="13"/>
      <c r="I654" s="84"/>
      <c r="J654" s="117"/>
    </row>
    <row r="655" spans="1:10" ht="12.75">
      <c r="A655" s="12"/>
      <c r="B655" s="10"/>
      <c r="C655" s="10"/>
      <c r="D655" s="10"/>
      <c r="E655" s="10"/>
      <c r="F655" s="10"/>
      <c r="G655" s="13"/>
      <c r="I655" s="84"/>
      <c r="J655" s="117"/>
    </row>
    <row r="656" spans="1:10" ht="12.75">
      <c r="A656" s="12"/>
      <c r="B656" s="10"/>
      <c r="C656" s="10"/>
      <c r="D656" s="10"/>
      <c r="E656" s="10"/>
      <c r="F656" s="10"/>
      <c r="G656" s="13"/>
      <c r="I656" s="84"/>
      <c r="J656" s="117"/>
    </row>
    <row r="657" spans="1:10" ht="12.75">
      <c r="A657" s="12"/>
      <c r="B657" s="10"/>
      <c r="C657" s="10"/>
      <c r="D657" s="10"/>
      <c r="E657" s="10"/>
      <c r="F657" s="10"/>
      <c r="G657" s="13"/>
      <c r="I657" s="84"/>
      <c r="J657" s="117"/>
    </row>
    <row r="658" spans="1:10" ht="12.75">
      <c r="A658" s="12"/>
      <c r="B658" s="10"/>
      <c r="C658" s="10"/>
      <c r="D658" s="10"/>
      <c r="E658" s="10"/>
      <c r="F658" s="10"/>
      <c r="G658" s="13"/>
      <c r="I658" s="84"/>
      <c r="J658" s="117"/>
    </row>
    <row r="659" spans="1:10" ht="12.75">
      <c r="A659" s="12"/>
      <c r="B659" s="10"/>
      <c r="C659" s="10"/>
      <c r="D659" s="10"/>
      <c r="E659" s="10"/>
      <c r="F659" s="10"/>
      <c r="G659" s="13"/>
      <c r="I659" s="84"/>
      <c r="J659" s="117"/>
    </row>
    <row r="660" spans="1:10" ht="12.75">
      <c r="A660" s="12"/>
      <c r="B660" s="10"/>
      <c r="C660" s="10"/>
      <c r="D660" s="10"/>
      <c r="E660" s="10"/>
      <c r="F660" s="10"/>
      <c r="G660" s="13"/>
      <c r="I660" s="84"/>
      <c r="J660" s="117"/>
    </row>
    <row r="661" spans="1:10" ht="12.75">
      <c r="A661" s="12"/>
      <c r="B661" s="10"/>
      <c r="C661" s="10"/>
      <c r="D661" s="10"/>
      <c r="E661" s="10"/>
      <c r="F661" s="10"/>
      <c r="G661" s="13"/>
      <c r="I661" s="84"/>
      <c r="J661" s="117"/>
    </row>
    <row r="662" spans="1:10" ht="12.75">
      <c r="A662" s="12"/>
      <c r="B662" s="10"/>
      <c r="C662" s="10"/>
      <c r="D662" s="10"/>
      <c r="E662" s="10"/>
      <c r="F662" s="10"/>
      <c r="G662" s="13"/>
      <c r="I662" s="84"/>
      <c r="J662" s="117"/>
    </row>
    <row r="663" spans="1:10" ht="12.75">
      <c r="A663" s="12"/>
      <c r="B663" s="10"/>
      <c r="C663" s="10"/>
      <c r="D663" s="10"/>
      <c r="E663" s="10"/>
      <c r="F663" s="10"/>
      <c r="G663" s="13"/>
      <c r="I663" s="84"/>
      <c r="J663" s="117"/>
    </row>
    <row r="664" spans="1:10" ht="12.75">
      <c r="A664" s="12"/>
      <c r="B664" s="10"/>
      <c r="C664" s="10"/>
      <c r="D664" s="10"/>
      <c r="E664" s="10"/>
      <c r="F664" s="10"/>
      <c r="G664" s="13"/>
      <c r="I664" s="84"/>
      <c r="J664" s="117"/>
    </row>
    <row r="665" spans="1:10" ht="12.75">
      <c r="A665" s="12"/>
      <c r="B665" s="10"/>
      <c r="C665" s="10"/>
      <c r="D665" s="10"/>
      <c r="E665" s="10"/>
      <c r="F665" s="10"/>
      <c r="G665" s="13"/>
      <c r="I665" s="84"/>
      <c r="J665" s="117"/>
    </row>
    <row r="666" spans="1:10" ht="12.75">
      <c r="A666" s="12"/>
      <c r="B666" s="10"/>
      <c r="C666" s="10"/>
      <c r="D666" s="10"/>
      <c r="E666" s="10"/>
      <c r="F666" s="10"/>
      <c r="G666" s="13"/>
      <c r="I666" s="84"/>
      <c r="J666" s="117"/>
    </row>
    <row r="667" spans="1:10" ht="12.75">
      <c r="A667" s="12"/>
      <c r="B667" s="10"/>
      <c r="C667" s="10"/>
      <c r="D667" s="10"/>
      <c r="E667" s="10"/>
      <c r="F667" s="10"/>
      <c r="G667" s="13"/>
      <c r="I667" s="84"/>
      <c r="J667" s="117"/>
    </row>
    <row r="668" spans="1:10" ht="12.75">
      <c r="A668" s="12"/>
      <c r="B668" s="10"/>
      <c r="C668" s="10"/>
      <c r="D668" s="10"/>
      <c r="E668" s="10"/>
      <c r="F668" s="10"/>
      <c r="G668" s="13"/>
      <c r="I668" s="84"/>
      <c r="J668" s="117"/>
    </row>
    <row r="669" spans="1:10" ht="12.75">
      <c r="A669" s="12"/>
      <c r="B669" s="10"/>
      <c r="C669" s="10"/>
      <c r="D669" s="10"/>
      <c r="E669" s="10"/>
      <c r="F669" s="10"/>
      <c r="G669" s="13"/>
      <c r="I669" s="84"/>
      <c r="J669" s="117"/>
    </row>
    <row r="670" spans="1:10" ht="12.75">
      <c r="A670" s="12"/>
      <c r="B670" s="10"/>
      <c r="C670" s="10"/>
      <c r="D670" s="10"/>
      <c r="E670" s="10"/>
      <c r="F670" s="10"/>
      <c r="G670" s="13"/>
      <c r="I670" s="84"/>
      <c r="J670" s="117"/>
    </row>
    <row r="671" spans="1:10" ht="12.75">
      <c r="A671" s="12"/>
      <c r="B671" s="10"/>
      <c r="C671" s="10"/>
      <c r="D671" s="10"/>
      <c r="E671" s="10"/>
      <c r="F671" s="10"/>
      <c r="G671" s="13"/>
      <c r="I671" s="84"/>
      <c r="J671" s="117"/>
    </row>
    <row r="672" spans="1:10" ht="12.75">
      <c r="A672" s="12"/>
      <c r="B672" s="10"/>
      <c r="C672" s="10"/>
      <c r="D672" s="10"/>
      <c r="E672" s="10"/>
      <c r="F672" s="10"/>
      <c r="G672" s="13"/>
      <c r="I672" s="84"/>
      <c r="J672" s="117"/>
    </row>
    <row r="673" spans="1:10" ht="12.75">
      <c r="A673" s="12"/>
      <c r="B673" s="10"/>
      <c r="C673" s="10"/>
      <c r="D673" s="10"/>
      <c r="E673" s="10"/>
      <c r="F673" s="10"/>
      <c r="G673" s="13"/>
      <c r="I673" s="84"/>
      <c r="J673" s="117"/>
    </row>
    <row r="674" spans="1:10" ht="12.75">
      <c r="A674" s="12"/>
      <c r="B674" s="10"/>
      <c r="C674" s="10"/>
      <c r="D674" s="10"/>
      <c r="E674" s="10"/>
      <c r="F674" s="10"/>
      <c r="G674" s="13"/>
      <c r="I674" s="84"/>
      <c r="J674" s="117"/>
    </row>
    <row r="675" spans="1:10" ht="12.75">
      <c r="A675" s="12"/>
      <c r="B675" s="10"/>
      <c r="C675" s="10"/>
      <c r="D675" s="10"/>
      <c r="E675" s="10"/>
      <c r="F675" s="10"/>
      <c r="G675" s="13"/>
      <c r="I675" s="84"/>
      <c r="J675" s="117"/>
    </row>
    <row r="676" spans="1:10" ht="12.75">
      <c r="A676" s="12"/>
      <c r="B676" s="10"/>
      <c r="C676" s="10"/>
      <c r="D676" s="10"/>
      <c r="E676" s="10"/>
      <c r="F676" s="10"/>
      <c r="G676" s="13"/>
      <c r="I676" s="84"/>
      <c r="J676" s="117"/>
    </row>
    <row r="677" spans="1:10" ht="12.75">
      <c r="A677" s="12"/>
      <c r="B677" s="10"/>
      <c r="C677" s="10"/>
      <c r="D677" s="10"/>
      <c r="E677" s="10"/>
      <c r="F677" s="10"/>
      <c r="G677" s="13"/>
      <c r="I677" s="84"/>
      <c r="J677" s="117"/>
    </row>
    <row r="678" spans="1:10" ht="12.75">
      <c r="A678" s="12"/>
      <c r="B678" s="10"/>
      <c r="C678" s="10"/>
      <c r="D678" s="10"/>
      <c r="E678" s="10"/>
      <c r="F678" s="10"/>
      <c r="G678" s="13"/>
      <c r="I678" s="84"/>
      <c r="J678" s="117"/>
    </row>
    <row r="679" spans="1:10" ht="12.75">
      <c r="A679" s="12"/>
      <c r="B679" s="10"/>
      <c r="C679" s="10"/>
      <c r="D679" s="10"/>
      <c r="E679" s="10"/>
      <c r="F679" s="10"/>
      <c r="G679" s="13"/>
      <c r="I679" s="84"/>
      <c r="J679" s="117"/>
    </row>
    <row r="680" spans="1:10" ht="12.75">
      <c r="A680" s="12"/>
      <c r="B680" s="10"/>
      <c r="C680" s="10"/>
      <c r="D680" s="10"/>
      <c r="E680" s="10"/>
      <c r="F680" s="10"/>
      <c r="G680" s="13"/>
      <c r="I680" s="84"/>
      <c r="J680" s="117"/>
    </row>
    <row r="681" spans="1:10" ht="12.75">
      <c r="A681" s="12"/>
      <c r="B681" s="10"/>
      <c r="C681" s="10"/>
      <c r="D681" s="10"/>
      <c r="E681" s="10"/>
      <c r="F681" s="10"/>
      <c r="G681" s="13"/>
      <c r="I681" s="84"/>
      <c r="J681" s="117"/>
    </row>
    <row r="682" spans="1:10" ht="12.75">
      <c r="A682" s="12"/>
      <c r="B682" s="10"/>
      <c r="C682" s="10"/>
      <c r="D682" s="10"/>
      <c r="E682" s="10"/>
      <c r="F682" s="10"/>
      <c r="G682" s="13"/>
      <c r="I682" s="84"/>
      <c r="J682" s="117"/>
    </row>
    <row r="683" spans="1:10" ht="12.75">
      <c r="A683" s="12"/>
      <c r="B683" s="10"/>
      <c r="C683" s="10"/>
      <c r="D683" s="10"/>
      <c r="E683" s="10"/>
      <c r="F683" s="10"/>
      <c r="G683" s="13"/>
      <c r="I683" s="84"/>
      <c r="J683" s="117"/>
    </row>
    <row r="684" spans="1:10" ht="12.75">
      <c r="A684" s="12"/>
      <c r="B684" s="10"/>
      <c r="C684" s="10"/>
      <c r="D684" s="10"/>
      <c r="E684" s="10"/>
      <c r="F684" s="10"/>
      <c r="G684" s="13"/>
      <c r="I684" s="84"/>
      <c r="J684" s="117"/>
    </row>
    <row r="685" spans="1:10" ht="12.75">
      <c r="A685" s="12"/>
      <c r="B685" s="10"/>
      <c r="C685" s="10"/>
      <c r="D685" s="10"/>
      <c r="E685" s="10"/>
      <c r="F685" s="10"/>
      <c r="G685" s="13"/>
      <c r="I685" s="84"/>
      <c r="J685" s="117"/>
    </row>
    <row r="686" spans="1:10" ht="12.75">
      <c r="A686" s="12"/>
      <c r="B686" s="10"/>
      <c r="C686" s="10"/>
      <c r="D686" s="10"/>
      <c r="E686" s="10"/>
      <c r="F686" s="10"/>
      <c r="G686" s="13"/>
      <c r="I686" s="84"/>
      <c r="J686" s="117"/>
    </row>
    <row r="687" spans="1:10" ht="12.75">
      <c r="A687" s="12"/>
      <c r="B687" s="10"/>
      <c r="C687" s="10"/>
      <c r="D687" s="10"/>
      <c r="E687" s="10"/>
      <c r="F687" s="10"/>
      <c r="G687" s="13"/>
      <c r="I687" s="84"/>
      <c r="J687" s="117"/>
    </row>
    <row r="688" spans="1:10" ht="12.75">
      <c r="A688" s="12"/>
      <c r="B688" s="10"/>
      <c r="C688" s="10"/>
      <c r="D688" s="10"/>
      <c r="E688" s="10"/>
      <c r="F688" s="10"/>
      <c r="G688" s="13"/>
      <c r="I688" s="84"/>
      <c r="J688" s="117"/>
    </row>
    <row r="689" spans="1:10" ht="12.75">
      <c r="A689" s="12"/>
      <c r="B689" s="10"/>
      <c r="C689" s="10"/>
      <c r="D689" s="10"/>
      <c r="E689" s="10"/>
      <c r="F689" s="10"/>
      <c r="G689" s="13"/>
      <c r="I689" s="84"/>
      <c r="J689" s="117"/>
    </row>
    <row r="690" spans="1:10" ht="12.75">
      <c r="A690" s="12"/>
      <c r="B690" s="10"/>
      <c r="C690" s="10"/>
      <c r="D690" s="10"/>
      <c r="E690" s="10"/>
      <c r="F690" s="10"/>
      <c r="G690" s="13"/>
      <c r="I690" s="84"/>
      <c r="J690" s="117"/>
    </row>
    <row r="691" spans="1:10" ht="12.75">
      <c r="A691" s="12"/>
      <c r="B691" s="10"/>
      <c r="C691" s="10"/>
      <c r="D691" s="10"/>
      <c r="E691" s="10"/>
      <c r="F691" s="10"/>
      <c r="G691" s="13"/>
      <c r="I691" s="84"/>
      <c r="J691" s="117"/>
    </row>
    <row r="692" spans="1:10" ht="12.75">
      <c r="A692" s="12"/>
      <c r="B692" s="10"/>
      <c r="C692" s="10"/>
      <c r="D692" s="10"/>
      <c r="E692" s="10"/>
      <c r="F692" s="10"/>
      <c r="G692" s="13"/>
      <c r="I692" s="84"/>
      <c r="J692" s="117"/>
    </row>
    <row r="693" spans="1:10" ht="12.75">
      <c r="A693" s="12"/>
      <c r="B693" s="10"/>
      <c r="C693" s="10"/>
      <c r="D693" s="10"/>
      <c r="E693" s="10"/>
      <c r="F693" s="10"/>
      <c r="G693" s="13"/>
      <c r="I693" s="84"/>
      <c r="J693" s="117"/>
    </row>
    <row r="694" spans="1:10" ht="12.75">
      <c r="A694" s="12"/>
      <c r="B694" s="10"/>
      <c r="C694" s="10"/>
      <c r="D694" s="10"/>
      <c r="E694" s="10"/>
      <c r="F694" s="10"/>
      <c r="G694" s="13"/>
      <c r="I694" s="84"/>
      <c r="J694" s="117"/>
    </row>
    <row r="695" spans="1:10" ht="12.75">
      <c r="A695" s="12"/>
      <c r="B695" s="10"/>
      <c r="C695" s="10"/>
      <c r="D695" s="10"/>
      <c r="E695" s="10"/>
      <c r="F695" s="10"/>
      <c r="G695" s="13"/>
      <c r="I695" s="84"/>
      <c r="J695" s="117"/>
    </row>
    <row r="696" spans="1:10" ht="12.75">
      <c r="A696" s="12"/>
      <c r="B696" s="10"/>
      <c r="C696" s="10"/>
      <c r="D696" s="10"/>
      <c r="E696" s="10"/>
      <c r="F696" s="10"/>
      <c r="G696" s="13"/>
      <c r="I696" s="84"/>
      <c r="J696" s="117"/>
    </row>
    <row r="697" spans="1:10" ht="12.75">
      <c r="A697" s="12"/>
      <c r="B697" s="10"/>
      <c r="C697" s="10"/>
      <c r="D697" s="10"/>
      <c r="E697" s="10"/>
      <c r="F697" s="10"/>
      <c r="G697" s="13"/>
      <c r="I697" s="84"/>
      <c r="J697" s="117"/>
    </row>
    <row r="698" spans="1:10" ht="12.75">
      <c r="A698" s="12"/>
      <c r="B698" s="10"/>
      <c r="C698" s="10"/>
      <c r="D698" s="10"/>
      <c r="E698" s="10"/>
      <c r="F698" s="10"/>
      <c r="G698" s="13"/>
      <c r="I698" s="84"/>
      <c r="J698" s="117"/>
    </row>
    <row r="699" spans="1:10" ht="12.75">
      <c r="A699" s="12"/>
      <c r="B699" s="10"/>
      <c r="C699" s="10"/>
      <c r="D699" s="10"/>
      <c r="E699" s="10"/>
      <c r="F699" s="10"/>
      <c r="G699" s="13"/>
      <c r="I699" s="84"/>
      <c r="J699" s="117"/>
    </row>
    <row r="700" spans="1:10" ht="12.75">
      <c r="A700" s="12"/>
      <c r="B700" s="10"/>
      <c r="C700" s="10"/>
      <c r="D700" s="10"/>
      <c r="E700" s="10"/>
      <c r="F700" s="10"/>
      <c r="G700" s="13"/>
      <c r="I700" s="84"/>
      <c r="J700" s="117"/>
    </row>
    <row r="701" spans="1:10" ht="12.75">
      <c r="A701" s="12"/>
      <c r="B701" s="10"/>
      <c r="C701" s="10"/>
      <c r="D701" s="10"/>
      <c r="E701" s="10"/>
      <c r="F701" s="10"/>
      <c r="G701" s="13"/>
      <c r="I701" s="84"/>
      <c r="J701" s="117"/>
    </row>
    <row r="702" spans="1:10" ht="12.75">
      <c r="A702" s="12"/>
      <c r="B702" s="10"/>
      <c r="C702" s="10"/>
      <c r="D702" s="10"/>
      <c r="E702" s="10"/>
      <c r="F702" s="10"/>
      <c r="G702" s="13"/>
      <c r="I702" s="84"/>
      <c r="J702" s="117"/>
    </row>
    <row r="703" spans="1:10" ht="12.75">
      <c r="A703" s="12"/>
      <c r="B703" s="10"/>
      <c r="C703" s="10"/>
      <c r="D703" s="10"/>
      <c r="E703" s="10"/>
      <c r="F703" s="10"/>
      <c r="G703" s="13"/>
      <c r="I703" s="84"/>
      <c r="J703" s="117"/>
    </row>
    <row r="704" spans="1:10" ht="12.75">
      <c r="A704" s="12"/>
      <c r="B704" s="10"/>
      <c r="C704" s="10"/>
      <c r="D704" s="10"/>
      <c r="E704" s="10"/>
      <c r="F704" s="10"/>
      <c r="G704" s="13"/>
      <c r="I704" s="84"/>
      <c r="J704" s="117"/>
    </row>
    <row r="705" spans="1:10" ht="12.75">
      <c r="A705" s="12"/>
      <c r="B705" s="10"/>
      <c r="C705" s="10"/>
      <c r="D705" s="10"/>
      <c r="E705" s="10"/>
      <c r="F705" s="10"/>
      <c r="G705" s="13"/>
      <c r="I705" s="84"/>
      <c r="J705" s="117"/>
    </row>
    <row r="706" spans="1:10" ht="12.75">
      <c r="A706" s="12"/>
      <c r="B706" s="10"/>
      <c r="C706" s="10"/>
      <c r="D706" s="10"/>
      <c r="E706" s="10"/>
      <c r="F706" s="10"/>
      <c r="G706" s="13"/>
      <c r="I706" s="84"/>
      <c r="J706" s="117"/>
    </row>
    <row r="707" spans="1:10" ht="12.75">
      <c r="A707" s="12"/>
      <c r="B707" s="10"/>
      <c r="C707" s="10"/>
      <c r="D707" s="10"/>
      <c r="E707" s="10"/>
      <c r="F707" s="10"/>
      <c r="G707" s="13"/>
      <c r="I707" s="84"/>
      <c r="J707" s="117"/>
    </row>
    <row r="708" spans="1:10" ht="12.75">
      <c r="A708" s="12"/>
      <c r="B708" s="10"/>
      <c r="C708" s="10"/>
      <c r="D708" s="10"/>
      <c r="E708" s="10"/>
      <c r="F708" s="10"/>
      <c r="G708" s="13"/>
      <c r="I708" s="84"/>
      <c r="J708" s="117"/>
    </row>
    <row r="709" spans="1:10" ht="12.75">
      <c r="A709" s="12"/>
      <c r="B709" s="10"/>
      <c r="C709" s="10"/>
      <c r="D709" s="10"/>
      <c r="E709" s="10"/>
      <c r="F709" s="10"/>
      <c r="G709" s="13"/>
      <c r="I709" s="84"/>
      <c r="J709" s="117"/>
    </row>
    <row r="710" spans="1:10" ht="12.75">
      <c r="A710" s="12"/>
      <c r="B710" s="10"/>
      <c r="C710" s="10"/>
      <c r="D710" s="10"/>
      <c r="E710" s="10"/>
      <c r="F710" s="10"/>
      <c r="G710" s="13"/>
      <c r="I710" s="84"/>
      <c r="J710" s="117"/>
    </row>
    <row r="711" spans="1:10" ht="12.75">
      <c r="A711" s="12"/>
      <c r="B711" s="10"/>
      <c r="C711" s="10"/>
      <c r="D711" s="10"/>
      <c r="E711" s="10"/>
      <c r="F711" s="10"/>
      <c r="G711" s="13"/>
      <c r="I711" s="84"/>
      <c r="J711" s="117"/>
    </row>
    <row r="712" spans="1:10" ht="12.75">
      <c r="A712" s="12"/>
      <c r="B712" s="10"/>
      <c r="C712" s="10"/>
      <c r="D712" s="10"/>
      <c r="E712" s="10"/>
      <c r="F712" s="10"/>
      <c r="G712" s="13"/>
      <c r="I712" s="84"/>
      <c r="J712" s="117"/>
    </row>
    <row r="713" spans="1:10" ht="12.75">
      <c r="A713" s="12"/>
      <c r="B713" s="10"/>
      <c r="C713" s="10"/>
      <c r="D713" s="10"/>
      <c r="E713" s="10"/>
      <c r="F713" s="10"/>
      <c r="G713" s="13"/>
      <c r="I713" s="84"/>
      <c r="J713" s="117"/>
    </row>
    <row r="714" spans="1:10" ht="12.75">
      <c r="A714" s="12"/>
      <c r="B714" s="10"/>
      <c r="C714" s="10"/>
      <c r="D714" s="10"/>
      <c r="E714" s="10"/>
      <c r="F714" s="10"/>
      <c r="G714" s="13"/>
      <c r="I714" s="84"/>
      <c r="J714" s="117"/>
    </row>
    <row r="715" spans="1:10" ht="12.75">
      <c r="A715" s="12"/>
      <c r="B715" s="10"/>
      <c r="C715" s="10"/>
      <c r="D715" s="10"/>
      <c r="E715" s="10"/>
      <c r="F715" s="10"/>
      <c r="G715" s="13"/>
      <c r="I715" s="84"/>
      <c r="J715" s="117"/>
    </row>
    <row r="716" spans="1:10" ht="12.75">
      <c r="A716" s="12"/>
      <c r="B716" s="10"/>
      <c r="C716" s="10"/>
      <c r="D716" s="10"/>
      <c r="E716" s="10"/>
      <c r="F716" s="10"/>
      <c r="G716" s="13"/>
      <c r="I716" s="84"/>
      <c r="J716" s="117"/>
    </row>
    <row r="717" spans="1:10" ht="12.75">
      <c r="A717" s="12"/>
      <c r="B717" s="10"/>
      <c r="C717" s="10"/>
      <c r="D717" s="10"/>
      <c r="E717" s="10"/>
      <c r="F717" s="10"/>
      <c r="G717" s="13"/>
      <c r="I717" s="84"/>
      <c r="J717" s="117"/>
    </row>
    <row r="718" spans="1:10" ht="12.75">
      <c r="A718" s="12"/>
      <c r="B718" s="10"/>
      <c r="C718" s="10"/>
      <c r="D718" s="10"/>
      <c r="E718" s="10"/>
      <c r="F718" s="10"/>
      <c r="G718" s="13"/>
      <c r="I718" s="84"/>
      <c r="J718" s="117"/>
    </row>
    <row r="719" spans="1:10" ht="12.75">
      <c r="A719" s="12"/>
      <c r="B719" s="10"/>
      <c r="C719" s="10"/>
      <c r="D719" s="10"/>
      <c r="E719" s="10"/>
      <c r="F719" s="10"/>
      <c r="G719" s="13"/>
      <c r="I719" s="84"/>
      <c r="J719" s="117"/>
    </row>
    <row r="720" spans="1:10" ht="12.75">
      <c r="A720" s="12"/>
      <c r="B720" s="10"/>
      <c r="C720" s="10"/>
      <c r="D720" s="10"/>
      <c r="E720" s="10"/>
      <c r="F720" s="10"/>
      <c r="G720" s="13"/>
      <c r="I720" s="84"/>
      <c r="J720" s="117"/>
    </row>
    <row r="721" spans="1:10" ht="12.75">
      <c r="A721" s="12"/>
      <c r="B721" s="10"/>
      <c r="C721" s="10"/>
      <c r="D721" s="10"/>
      <c r="E721" s="10"/>
      <c r="F721" s="10"/>
      <c r="G721" s="13"/>
      <c r="I721" s="84"/>
      <c r="J721" s="117"/>
    </row>
    <row r="722" spans="1:10" ht="12.75">
      <c r="A722" s="12"/>
      <c r="B722" s="10"/>
      <c r="C722" s="10"/>
      <c r="D722" s="10"/>
      <c r="E722" s="10"/>
      <c r="F722" s="10"/>
      <c r="G722" s="13"/>
      <c r="I722" s="84"/>
      <c r="J722" s="117"/>
    </row>
    <row r="723" spans="1:10" ht="12.75">
      <c r="A723" s="12"/>
      <c r="B723" s="10"/>
      <c r="C723" s="10"/>
      <c r="D723" s="10"/>
      <c r="E723" s="10"/>
      <c r="F723" s="10"/>
      <c r="G723" s="13"/>
      <c r="I723" s="84"/>
      <c r="J723" s="117"/>
    </row>
    <row r="724" spans="1:10" ht="12.75">
      <c r="A724" s="12"/>
      <c r="B724" s="10"/>
      <c r="C724" s="10"/>
      <c r="D724" s="10"/>
      <c r="E724" s="10"/>
      <c r="F724" s="10"/>
      <c r="G724" s="13"/>
      <c r="I724" s="84"/>
      <c r="J724" s="117"/>
    </row>
    <row r="725" spans="1:10" ht="12.75">
      <c r="A725" s="12"/>
      <c r="B725" s="10"/>
      <c r="C725" s="10"/>
      <c r="D725" s="10"/>
      <c r="E725" s="10"/>
      <c r="F725" s="10"/>
      <c r="G725" s="13"/>
      <c r="I725" s="84"/>
      <c r="J725" s="117"/>
    </row>
    <row r="726" spans="1:10" ht="12.75">
      <c r="A726" s="12"/>
      <c r="B726" s="10"/>
      <c r="C726" s="10"/>
      <c r="D726" s="10"/>
      <c r="E726" s="10"/>
      <c r="F726" s="10"/>
      <c r="G726" s="13"/>
      <c r="I726" s="84"/>
      <c r="J726" s="117"/>
    </row>
    <row r="727" spans="1:10" ht="12.75">
      <c r="A727" s="12"/>
      <c r="B727" s="10"/>
      <c r="C727" s="10"/>
      <c r="D727" s="10"/>
      <c r="E727" s="10"/>
      <c r="F727" s="10"/>
      <c r="G727" s="13"/>
      <c r="I727" s="84"/>
      <c r="J727" s="117"/>
    </row>
    <row r="728" spans="1:10" ht="12.75">
      <c r="A728" s="12"/>
      <c r="B728" s="10"/>
      <c r="C728" s="10"/>
      <c r="D728" s="10"/>
      <c r="E728" s="10"/>
      <c r="F728" s="10"/>
      <c r="G728" s="13"/>
      <c r="I728" s="84"/>
      <c r="J728" s="117"/>
    </row>
    <row r="729" spans="1:10" ht="12.75">
      <c r="A729" s="12"/>
      <c r="B729" s="10"/>
      <c r="C729" s="10"/>
      <c r="D729" s="10"/>
      <c r="E729" s="10"/>
      <c r="F729" s="10"/>
      <c r="G729" s="13"/>
      <c r="I729" s="84"/>
      <c r="J729" s="117"/>
    </row>
    <row r="730" spans="1:10" ht="12.75">
      <c r="A730" s="12"/>
      <c r="B730" s="10"/>
      <c r="C730" s="10"/>
      <c r="D730" s="10"/>
      <c r="E730" s="10"/>
      <c r="F730" s="10"/>
      <c r="G730" s="13"/>
      <c r="I730" s="84"/>
      <c r="J730" s="117"/>
    </row>
    <row r="731" spans="1:10" ht="12.75">
      <c r="A731" s="12"/>
      <c r="B731" s="10"/>
      <c r="C731" s="10"/>
      <c r="D731" s="10"/>
      <c r="E731" s="10"/>
      <c r="F731" s="10"/>
      <c r="G731" s="13"/>
      <c r="I731" s="84"/>
      <c r="J731" s="117"/>
    </row>
    <row r="732" spans="1:10" ht="12.75">
      <c r="A732" s="12"/>
      <c r="B732" s="10"/>
      <c r="C732" s="10"/>
      <c r="D732" s="10"/>
      <c r="E732" s="10"/>
      <c r="F732" s="10"/>
      <c r="G732" s="13"/>
      <c r="I732" s="84"/>
      <c r="J732" s="117"/>
    </row>
    <row r="733" spans="1:10" ht="12.75">
      <c r="A733" s="12"/>
      <c r="B733" s="10"/>
      <c r="C733" s="10"/>
      <c r="D733" s="10"/>
      <c r="E733" s="10"/>
      <c r="F733" s="10"/>
      <c r="G733" s="13"/>
      <c r="I733" s="84"/>
      <c r="J733" s="117"/>
    </row>
    <row r="734" spans="1:10" ht="12.75">
      <c r="A734" s="12"/>
      <c r="B734" s="10"/>
      <c r="C734" s="10"/>
      <c r="D734" s="10"/>
      <c r="E734" s="10"/>
      <c r="F734" s="10"/>
      <c r="G734" s="13"/>
      <c r="I734" s="84"/>
      <c r="J734" s="117"/>
    </row>
    <row r="735" spans="1:10" ht="12.75">
      <c r="A735" s="12"/>
      <c r="B735" s="10"/>
      <c r="C735" s="10"/>
      <c r="D735" s="10"/>
      <c r="E735" s="10"/>
      <c r="F735" s="10"/>
      <c r="G735" s="13"/>
      <c r="I735" s="84"/>
      <c r="J735" s="117"/>
    </row>
    <row r="736" spans="1:10" ht="12.75">
      <c r="A736" s="12"/>
      <c r="B736" s="10"/>
      <c r="C736" s="10"/>
      <c r="D736" s="10"/>
      <c r="E736" s="10"/>
      <c r="F736" s="10"/>
      <c r="G736" s="13"/>
      <c r="I736" s="84"/>
      <c r="J736" s="117"/>
    </row>
    <row r="737" spans="1:10" ht="12.75">
      <c r="A737" s="12"/>
      <c r="B737" s="10"/>
      <c r="C737" s="10"/>
      <c r="D737" s="10"/>
      <c r="E737" s="10"/>
      <c r="F737" s="10"/>
      <c r="G737" s="13"/>
      <c r="I737" s="84"/>
      <c r="J737" s="117"/>
    </row>
    <row r="738" spans="1:10" ht="12.75">
      <c r="A738" s="12"/>
      <c r="B738" s="10"/>
      <c r="C738" s="10"/>
      <c r="D738" s="10"/>
      <c r="E738" s="10"/>
      <c r="F738" s="10"/>
      <c r="G738" s="13"/>
      <c r="I738" s="84"/>
      <c r="J738" s="117"/>
    </row>
    <row r="739" spans="1:10" ht="12.75">
      <c r="A739" s="12"/>
      <c r="B739" s="10"/>
      <c r="C739" s="10"/>
      <c r="D739" s="10"/>
      <c r="E739" s="10"/>
      <c r="F739" s="10"/>
      <c r="G739" s="13"/>
      <c r="I739" s="84"/>
      <c r="J739" s="117"/>
    </row>
    <row r="740" spans="1:10" ht="12.75">
      <c r="A740" s="12"/>
      <c r="B740" s="10"/>
      <c r="C740" s="10"/>
      <c r="D740" s="10"/>
      <c r="E740" s="10"/>
      <c r="F740" s="10"/>
      <c r="G740" s="13"/>
      <c r="I740" s="84"/>
      <c r="J740" s="117"/>
    </row>
    <row r="741" spans="1:10" ht="12.75">
      <c r="A741" s="12"/>
      <c r="B741" s="10"/>
      <c r="C741" s="10"/>
      <c r="D741" s="10"/>
      <c r="E741" s="10"/>
      <c r="F741" s="10"/>
      <c r="G741" s="13"/>
      <c r="I741" s="84"/>
      <c r="J741" s="117"/>
    </row>
    <row r="742" spans="1:10" ht="12.75">
      <c r="A742" s="12"/>
      <c r="B742" s="10"/>
      <c r="C742" s="10"/>
      <c r="D742" s="10"/>
      <c r="E742" s="10"/>
      <c r="F742" s="10"/>
      <c r="G742" s="13"/>
      <c r="I742" s="84"/>
      <c r="J742" s="117"/>
    </row>
    <row r="743" spans="1:10" ht="12.75">
      <c r="A743" s="12"/>
      <c r="B743" s="10"/>
      <c r="C743" s="10"/>
      <c r="D743" s="10"/>
      <c r="E743" s="10"/>
      <c r="F743" s="10"/>
      <c r="G743" s="13"/>
      <c r="I743" s="84"/>
      <c r="J743" s="117"/>
    </row>
    <row r="744" spans="1:10" ht="12.75">
      <c r="A744" s="12"/>
      <c r="B744" s="10"/>
      <c r="C744" s="10"/>
      <c r="D744" s="10"/>
      <c r="E744" s="10"/>
      <c r="F744" s="10"/>
      <c r="G744" s="13"/>
      <c r="I744" s="84"/>
      <c r="J744" s="117"/>
    </row>
    <row r="745" spans="1:10" ht="12.75">
      <c r="A745" s="12"/>
      <c r="B745" s="10"/>
      <c r="C745" s="10"/>
      <c r="D745" s="10"/>
      <c r="E745" s="10"/>
      <c r="F745" s="10"/>
      <c r="G745" s="13"/>
      <c r="I745" s="84"/>
      <c r="J745" s="117"/>
    </row>
    <row r="746" spans="1:10" ht="12.75">
      <c r="A746" s="12"/>
      <c r="B746" s="10"/>
      <c r="C746" s="10"/>
      <c r="D746" s="10"/>
      <c r="E746" s="10"/>
      <c r="F746" s="10"/>
      <c r="G746" s="13"/>
      <c r="I746" s="84"/>
      <c r="J746" s="117"/>
    </row>
    <row r="747" spans="1:10" ht="12.75">
      <c r="A747" s="12"/>
      <c r="B747" s="10"/>
      <c r="C747" s="10"/>
      <c r="D747" s="10"/>
      <c r="E747" s="10"/>
      <c r="F747" s="10"/>
      <c r="G747" s="13"/>
      <c r="I747" s="84"/>
      <c r="J747" s="117"/>
    </row>
    <row r="748" spans="1:10" ht="12.75">
      <c r="A748" s="12"/>
      <c r="B748" s="10"/>
      <c r="C748" s="10"/>
      <c r="D748" s="10"/>
      <c r="E748" s="10"/>
      <c r="F748" s="10"/>
      <c r="G748" s="13"/>
      <c r="I748" s="84"/>
      <c r="J748" s="117"/>
    </row>
    <row r="749" spans="1:10" ht="12.75">
      <c r="A749" s="12"/>
      <c r="B749" s="10"/>
      <c r="C749" s="10"/>
      <c r="D749" s="10"/>
      <c r="E749" s="10"/>
      <c r="F749" s="10"/>
      <c r="G749" s="13"/>
      <c r="I749" s="84"/>
      <c r="J749" s="117"/>
    </row>
    <row r="750" spans="1:10" ht="12.75">
      <c r="A750" s="12"/>
      <c r="B750" s="10"/>
      <c r="C750" s="10"/>
      <c r="D750" s="10"/>
      <c r="E750" s="10"/>
      <c r="F750" s="10"/>
      <c r="G750" s="13"/>
      <c r="I750" s="84"/>
      <c r="J750" s="117"/>
    </row>
    <row r="751" spans="1:10" ht="12.75">
      <c r="A751" s="12"/>
      <c r="B751" s="10"/>
      <c r="C751" s="10"/>
      <c r="D751" s="10"/>
      <c r="E751" s="10"/>
      <c r="F751" s="10"/>
      <c r="G751" s="13"/>
      <c r="I751" s="84"/>
      <c r="J751" s="117"/>
    </row>
    <row r="752" spans="1:10" ht="12.75">
      <c r="A752" s="12"/>
      <c r="B752" s="10"/>
      <c r="C752" s="10"/>
      <c r="D752" s="10"/>
      <c r="E752" s="10"/>
      <c r="F752" s="10"/>
      <c r="G752" s="13"/>
      <c r="I752" s="84"/>
      <c r="J752" s="117"/>
    </row>
    <row r="753" spans="1:10" ht="12.75">
      <c r="A753" s="12"/>
      <c r="B753" s="10"/>
      <c r="C753" s="10"/>
      <c r="D753" s="10"/>
      <c r="E753" s="10"/>
      <c r="F753" s="10"/>
      <c r="G753" s="13"/>
      <c r="I753" s="84"/>
      <c r="J753" s="117"/>
    </row>
    <row r="754" spans="1:10" ht="12.75">
      <c r="A754" s="12"/>
      <c r="B754" s="10"/>
      <c r="C754" s="10"/>
      <c r="D754" s="10"/>
      <c r="E754" s="10"/>
      <c r="F754" s="10"/>
      <c r="G754" s="13"/>
      <c r="I754" s="84"/>
      <c r="J754" s="117"/>
    </row>
    <row r="755" spans="1:10" ht="12.75">
      <c r="A755" s="12"/>
      <c r="B755" s="10"/>
      <c r="C755" s="10"/>
      <c r="D755" s="10"/>
      <c r="E755" s="10"/>
      <c r="F755" s="10"/>
      <c r="G755" s="13"/>
      <c r="I755" s="84"/>
      <c r="J755" s="117"/>
    </row>
    <row r="756" spans="1:10" ht="12.75">
      <c r="A756" s="12"/>
      <c r="B756" s="10"/>
      <c r="C756" s="10"/>
      <c r="D756" s="10"/>
      <c r="E756" s="10"/>
      <c r="F756" s="10"/>
      <c r="G756" s="13"/>
      <c r="I756" s="84"/>
      <c r="J756" s="117"/>
    </row>
    <row r="757" spans="1:10" ht="12.75">
      <c r="A757" s="12"/>
      <c r="B757" s="10"/>
      <c r="C757" s="10"/>
      <c r="D757" s="10"/>
      <c r="E757" s="10"/>
      <c r="F757" s="10"/>
      <c r="G757" s="13"/>
      <c r="I757" s="84"/>
      <c r="J757" s="117"/>
    </row>
    <row r="758" spans="1:10" ht="12.75">
      <c r="A758" s="12"/>
      <c r="B758" s="10"/>
      <c r="C758" s="10"/>
      <c r="D758" s="10"/>
      <c r="E758" s="10"/>
      <c r="F758" s="10"/>
      <c r="G758" s="13"/>
      <c r="I758" s="84"/>
      <c r="J758" s="117"/>
    </row>
    <row r="759" spans="1:10" ht="12.75">
      <c r="A759" s="12"/>
      <c r="B759" s="10"/>
      <c r="C759" s="10"/>
      <c r="D759" s="10"/>
      <c r="E759" s="10"/>
      <c r="F759" s="10"/>
      <c r="G759" s="13"/>
      <c r="I759" s="84"/>
      <c r="J759" s="117"/>
    </row>
    <row r="760" spans="1:10" ht="12.75">
      <c r="A760" s="12"/>
      <c r="B760" s="10"/>
      <c r="C760" s="10"/>
      <c r="D760" s="10"/>
      <c r="E760" s="10"/>
      <c r="F760" s="10"/>
      <c r="G760" s="13"/>
      <c r="I760" s="84"/>
      <c r="J760" s="117"/>
    </row>
    <row r="761" spans="1:10" ht="12.75">
      <c r="A761" s="12"/>
      <c r="B761" s="10"/>
      <c r="C761" s="10"/>
      <c r="D761" s="10"/>
      <c r="E761" s="10"/>
      <c r="F761" s="10"/>
      <c r="G761" s="13"/>
      <c r="I761" s="84"/>
      <c r="J761" s="117"/>
    </row>
    <row r="762" spans="1:10" ht="12.75">
      <c r="A762" s="12"/>
      <c r="B762" s="10"/>
      <c r="C762" s="10"/>
      <c r="D762" s="10"/>
      <c r="E762" s="10"/>
      <c r="F762" s="10"/>
      <c r="G762" s="13"/>
      <c r="I762" s="84"/>
      <c r="J762" s="117"/>
    </row>
    <row r="763" spans="1:10" ht="12.75">
      <c r="A763" s="12"/>
      <c r="B763" s="10"/>
      <c r="C763" s="10"/>
      <c r="D763" s="10"/>
      <c r="E763" s="10"/>
      <c r="F763" s="10"/>
      <c r="G763" s="13"/>
      <c r="I763" s="84"/>
      <c r="J763" s="117"/>
    </row>
    <row r="764" spans="1:10" ht="12.75">
      <c r="A764" s="12"/>
      <c r="B764" s="10"/>
      <c r="C764" s="10"/>
      <c r="D764" s="10"/>
      <c r="E764" s="10"/>
      <c r="F764" s="10"/>
      <c r="G764" s="13"/>
      <c r="I764" s="84"/>
      <c r="J764" s="117"/>
    </row>
    <row r="765" spans="1:10" ht="12.75">
      <c r="A765" s="12"/>
      <c r="B765" s="10"/>
      <c r="C765" s="10"/>
      <c r="D765" s="10"/>
      <c r="E765" s="10"/>
      <c r="F765" s="10"/>
      <c r="G765" s="13"/>
      <c r="I765" s="84"/>
      <c r="J765" s="117"/>
    </row>
    <row r="766" spans="1:10" ht="12.75">
      <c r="A766" s="12"/>
      <c r="B766" s="10"/>
      <c r="C766" s="10"/>
      <c r="D766" s="10"/>
      <c r="E766" s="10"/>
      <c r="F766" s="10"/>
      <c r="G766" s="13"/>
      <c r="I766" s="84"/>
      <c r="J766" s="117"/>
    </row>
    <row r="767" spans="1:10" ht="12.75">
      <c r="A767" s="12"/>
      <c r="B767" s="10"/>
      <c r="C767" s="10"/>
      <c r="D767" s="10"/>
      <c r="E767" s="10"/>
      <c r="F767" s="10"/>
      <c r="G767" s="13"/>
      <c r="I767" s="84"/>
      <c r="J767" s="117"/>
    </row>
    <row r="768" spans="1:10" ht="12.75">
      <c r="A768" s="12"/>
      <c r="B768" s="10"/>
      <c r="C768" s="10"/>
      <c r="D768" s="10"/>
      <c r="E768" s="10"/>
      <c r="F768" s="10"/>
      <c r="G768" s="13"/>
      <c r="I768" s="84"/>
      <c r="J768" s="117"/>
    </row>
    <row r="769" spans="1:10" ht="12.75">
      <c r="A769" s="12"/>
      <c r="B769" s="10"/>
      <c r="C769" s="10"/>
      <c r="D769" s="10"/>
      <c r="E769" s="10"/>
      <c r="F769" s="10"/>
      <c r="G769" s="13"/>
      <c r="I769" s="84"/>
      <c r="J769" s="117"/>
    </row>
    <row r="770" spans="1:10" ht="12.75">
      <c r="A770" s="12"/>
      <c r="B770" s="10"/>
      <c r="C770" s="10"/>
      <c r="D770" s="10"/>
      <c r="E770" s="10"/>
      <c r="F770" s="10"/>
      <c r="G770" s="13"/>
      <c r="I770" s="84"/>
      <c r="J770" s="117"/>
    </row>
    <row r="771" spans="1:10" ht="12.75">
      <c r="A771" s="12"/>
      <c r="B771" s="10"/>
      <c r="C771" s="10"/>
      <c r="D771" s="10"/>
      <c r="E771" s="10"/>
      <c r="F771" s="10"/>
      <c r="G771" s="13"/>
      <c r="I771" s="84"/>
      <c r="J771" s="117"/>
    </row>
    <row r="772" spans="1:10" ht="12.75">
      <c r="A772" s="12"/>
      <c r="B772" s="10"/>
      <c r="C772" s="10"/>
      <c r="D772" s="10"/>
      <c r="E772" s="10"/>
      <c r="F772" s="10"/>
      <c r="G772" s="13"/>
      <c r="I772" s="84"/>
      <c r="J772" s="117"/>
    </row>
    <row r="773" spans="1:10" ht="12.75">
      <c r="A773" s="12"/>
      <c r="B773" s="10"/>
      <c r="C773" s="10"/>
      <c r="D773" s="10"/>
      <c r="E773" s="10"/>
      <c r="F773" s="10"/>
      <c r="G773" s="13"/>
      <c r="I773" s="84"/>
      <c r="J773" s="117"/>
    </row>
    <row r="774" spans="1:10" ht="12.75">
      <c r="A774" s="12"/>
      <c r="B774" s="10"/>
      <c r="C774" s="10"/>
      <c r="D774" s="10"/>
      <c r="E774" s="10"/>
      <c r="F774" s="10"/>
      <c r="G774" s="13"/>
      <c r="I774" s="84"/>
      <c r="J774" s="117"/>
    </row>
    <row r="775" spans="1:10" ht="12.75">
      <c r="A775" s="12"/>
      <c r="B775" s="10"/>
      <c r="C775" s="10"/>
      <c r="D775" s="10"/>
      <c r="E775" s="10"/>
      <c r="F775" s="10"/>
      <c r="G775" s="13"/>
      <c r="I775" s="84"/>
      <c r="J775" s="117"/>
    </row>
    <row r="776" spans="1:10" ht="12.75">
      <c r="A776" s="12"/>
      <c r="B776" s="10"/>
      <c r="C776" s="10"/>
      <c r="D776" s="10"/>
      <c r="E776" s="10"/>
      <c r="F776" s="10"/>
      <c r="G776" s="13"/>
      <c r="I776" s="84"/>
      <c r="J776" s="117"/>
    </row>
    <row r="777" spans="1:10" ht="12.75">
      <c r="A777" s="12"/>
      <c r="B777" s="10"/>
      <c r="C777" s="10"/>
      <c r="D777" s="10"/>
      <c r="E777" s="10"/>
      <c r="F777" s="10"/>
      <c r="G777" s="13"/>
      <c r="I777" s="84"/>
      <c r="J777" s="117"/>
    </row>
    <row r="778" spans="1:10" ht="12.75">
      <c r="A778" s="12"/>
      <c r="B778" s="10"/>
      <c r="C778" s="10"/>
      <c r="D778" s="10"/>
      <c r="E778" s="10"/>
      <c r="F778" s="10"/>
      <c r="G778" s="13"/>
      <c r="I778" s="84"/>
      <c r="J778" s="117"/>
    </row>
    <row r="779" spans="1:10" ht="12.75">
      <c r="A779" s="12"/>
      <c r="B779" s="10"/>
      <c r="C779" s="10"/>
      <c r="D779" s="10"/>
      <c r="E779" s="10"/>
      <c r="F779" s="10"/>
      <c r="G779" s="13"/>
      <c r="I779" s="84"/>
      <c r="J779" s="117"/>
    </row>
    <row r="780" spans="1:10" ht="12.75">
      <c r="A780" s="12"/>
      <c r="B780" s="10"/>
      <c r="C780" s="10"/>
      <c r="D780" s="10"/>
      <c r="E780" s="10"/>
      <c r="F780" s="10"/>
      <c r="G780" s="13"/>
      <c r="I780" s="84"/>
      <c r="J780" s="117"/>
    </row>
    <row r="781" spans="1:10" ht="12.75">
      <c r="A781" s="12"/>
      <c r="B781" s="10"/>
      <c r="C781" s="10"/>
      <c r="D781" s="10"/>
      <c r="E781" s="10"/>
      <c r="F781" s="10"/>
      <c r="G781" s="13"/>
      <c r="I781" s="84"/>
      <c r="J781" s="117"/>
    </row>
    <row r="782" spans="1:10" ht="12.75">
      <c r="A782" s="12"/>
      <c r="B782" s="10"/>
      <c r="C782" s="10"/>
      <c r="D782" s="10"/>
      <c r="E782" s="10"/>
      <c r="F782" s="10"/>
      <c r="G782" s="13"/>
      <c r="I782" s="84"/>
      <c r="J782" s="117"/>
    </row>
    <row r="783" spans="1:10" ht="12.75">
      <c r="A783" s="12"/>
      <c r="B783" s="10"/>
      <c r="C783" s="10"/>
      <c r="D783" s="10"/>
      <c r="E783" s="10"/>
      <c r="F783" s="10"/>
      <c r="G783" s="13"/>
      <c r="I783" s="84"/>
      <c r="J783" s="117"/>
    </row>
    <row r="784" spans="1:10" ht="12.75">
      <c r="A784" s="12"/>
      <c r="B784" s="10"/>
      <c r="C784" s="10"/>
      <c r="D784" s="10"/>
      <c r="E784" s="10"/>
      <c r="F784" s="10"/>
      <c r="G784" s="13"/>
      <c r="I784" s="84"/>
      <c r="J784" s="117"/>
    </row>
    <row r="785" spans="1:10" ht="12.75">
      <c r="A785" s="12"/>
      <c r="B785" s="10"/>
      <c r="C785" s="10"/>
      <c r="D785" s="10"/>
      <c r="E785" s="10"/>
      <c r="F785" s="10"/>
      <c r="G785" s="13"/>
      <c r="I785" s="84"/>
      <c r="J785" s="117"/>
    </row>
    <row r="786" spans="1:10" ht="12.75">
      <c r="A786" s="12"/>
      <c r="B786" s="10"/>
      <c r="C786" s="10"/>
      <c r="D786" s="10"/>
      <c r="E786" s="10"/>
      <c r="F786" s="10"/>
      <c r="G786" s="13"/>
      <c r="I786" s="84"/>
      <c r="J786" s="117"/>
    </row>
    <row r="787" spans="1:10" ht="12.75">
      <c r="A787" s="12"/>
      <c r="B787" s="10"/>
      <c r="C787" s="10"/>
      <c r="D787" s="10"/>
      <c r="E787" s="10"/>
      <c r="F787" s="10"/>
      <c r="G787" s="13"/>
      <c r="I787" s="84"/>
      <c r="J787" s="117"/>
    </row>
    <row r="788" spans="1:10" ht="12.75">
      <c r="A788" s="12"/>
      <c r="B788" s="10"/>
      <c r="C788" s="10"/>
      <c r="D788" s="10"/>
      <c r="E788" s="10"/>
      <c r="F788" s="10"/>
      <c r="G788" s="13"/>
      <c r="I788" s="84"/>
      <c r="J788" s="117"/>
    </row>
    <row r="789" spans="1:10" ht="12.75">
      <c r="A789" s="12"/>
      <c r="B789" s="10"/>
      <c r="C789" s="10"/>
      <c r="D789" s="10"/>
      <c r="E789" s="10"/>
      <c r="F789" s="10"/>
      <c r="G789" s="13"/>
      <c r="I789" s="84"/>
      <c r="J789" s="117"/>
    </row>
    <row r="790" spans="1:10" ht="12.75">
      <c r="A790" s="12"/>
      <c r="B790" s="10"/>
      <c r="C790" s="10"/>
      <c r="D790" s="10"/>
      <c r="E790" s="10"/>
      <c r="F790" s="10"/>
      <c r="G790" s="13"/>
      <c r="I790" s="84"/>
      <c r="J790" s="117"/>
    </row>
    <row r="791" spans="1:10" ht="12.75">
      <c r="A791" s="12"/>
      <c r="B791" s="10"/>
      <c r="C791" s="10"/>
      <c r="D791" s="10"/>
      <c r="E791" s="10"/>
      <c r="F791" s="10"/>
      <c r="G791" s="13"/>
      <c r="I791" s="84"/>
      <c r="J791" s="117"/>
    </row>
    <row r="792" spans="1:10" ht="12.75">
      <c r="A792" s="12"/>
      <c r="B792" s="10"/>
      <c r="C792" s="10"/>
      <c r="D792" s="10"/>
      <c r="E792" s="10"/>
      <c r="F792" s="10"/>
      <c r="G792" s="13"/>
      <c r="I792" s="84"/>
      <c r="J792" s="117"/>
    </row>
    <row r="793" spans="1:10" ht="12.75">
      <c r="A793" s="12"/>
      <c r="B793" s="10"/>
      <c r="C793" s="10"/>
      <c r="D793" s="10"/>
      <c r="E793" s="10"/>
      <c r="F793" s="10"/>
      <c r="G793" s="13"/>
      <c r="I793" s="84"/>
      <c r="J793" s="117"/>
    </row>
    <row r="794" spans="1:10" ht="12.75">
      <c r="A794" s="12"/>
      <c r="B794" s="10"/>
      <c r="C794" s="10"/>
      <c r="D794" s="10"/>
      <c r="E794" s="10"/>
      <c r="F794" s="10"/>
      <c r="G794" s="13"/>
      <c r="I794" s="84"/>
      <c r="J794" s="117"/>
    </row>
    <row r="795" spans="1:10" ht="12.75">
      <c r="A795" s="12"/>
      <c r="B795" s="10"/>
      <c r="C795" s="10"/>
      <c r="D795" s="10"/>
      <c r="E795" s="10"/>
      <c r="F795" s="10"/>
      <c r="G795" s="13"/>
      <c r="I795" s="84"/>
      <c r="J795" s="117"/>
    </row>
    <row r="796" spans="1:10" ht="12.75">
      <c r="A796" s="12"/>
      <c r="B796" s="10"/>
      <c r="C796" s="10"/>
      <c r="D796" s="10"/>
      <c r="E796" s="10"/>
      <c r="F796" s="10"/>
      <c r="G796" s="13"/>
      <c r="I796" s="84"/>
      <c r="J796" s="117"/>
    </row>
    <row r="797" spans="1:10" ht="12.75">
      <c r="A797" s="12"/>
      <c r="B797" s="10"/>
      <c r="C797" s="10"/>
      <c r="D797" s="10"/>
      <c r="E797" s="10"/>
      <c r="F797" s="10"/>
      <c r="G797" s="13"/>
      <c r="I797" s="84"/>
      <c r="J797" s="117"/>
    </row>
    <row r="798" spans="1:10" ht="12.75">
      <c r="A798" s="12"/>
      <c r="B798" s="10"/>
      <c r="C798" s="10"/>
      <c r="D798" s="10"/>
      <c r="E798" s="10"/>
      <c r="F798" s="10"/>
      <c r="G798" s="13"/>
      <c r="I798" s="84"/>
      <c r="J798" s="117"/>
    </row>
    <row r="799" spans="1:10" ht="12.75">
      <c r="A799" s="12"/>
      <c r="B799" s="10"/>
      <c r="C799" s="10"/>
      <c r="D799" s="10"/>
      <c r="E799" s="10"/>
      <c r="F799" s="10"/>
      <c r="G799" s="13"/>
      <c r="I799" s="84"/>
      <c r="J799" s="117"/>
    </row>
    <row r="800" spans="1:10" ht="12.75">
      <c r="A800" s="12"/>
      <c r="B800" s="10"/>
      <c r="C800" s="10"/>
      <c r="D800" s="10"/>
      <c r="E800" s="10"/>
      <c r="F800" s="10"/>
      <c r="G800" s="13"/>
      <c r="I800" s="84"/>
      <c r="J800" s="117"/>
    </row>
    <row r="801" spans="1:10" ht="12.75">
      <c r="A801" s="12"/>
      <c r="B801" s="10"/>
      <c r="C801" s="10"/>
      <c r="D801" s="10"/>
      <c r="E801" s="10"/>
      <c r="F801" s="10"/>
      <c r="G801" s="13"/>
      <c r="I801" s="84"/>
      <c r="J801" s="117"/>
    </row>
    <row r="802" spans="1:10" ht="12.75">
      <c r="A802" s="12"/>
      <c r="B802" s="10"/>
      <c r="C802" s="10"/>
      <c r="D802" s="10"/>
      <c r="E802" s="10"/>
      <c r="F802" s="10"/>
      <c r="G802" s="13"/>
      <c r="I802" s="84"/>
      <c r="J802" s="117"/>
    </row>
    <row r="803" spans="1:10" ht="12.75">
      <c r="A803" s="12"/>
      <c r="B803" s="10"/>
      <c r="C803" s="10"/>
      <c r="D803" s="10"/>
      <c r="E803" s="10"/>
      <c r="F803" s="10"/>
      <c r="G803" s="13"/>
      <c r="I803" s="84"/>
      <c r="J803" s="117"/>
    </row>
    <row r="804" spans="1:10" ht="12.75">
      <c r="A804" s="12"/>
      <c r="B804" s="10"/>
      <c r="C804" s="10"/>
      <c r="D804" s="10"/>
      <c r="E804" s="10"/>
      <c r="F804" s="10"/>
      <c r="G804" s="13"/>
      <c r="I804" s="84"/>
      <c r="J804" s="117"/>
    </row>
    <row r="805" spans="1:10" ht="12.75">
      <c r="A805" s="12"/>
      <c r="B805" s="10"/>
      <c r="C805" s="10"/>
      <c r="D805" s="10"/>
      <c r="E805" s="10"/>
      <c r="F805" s="10"/>
      <c r="G805" s="13"/>
      <c r="I805" s="84"/>
      <c r="J805" s="117"/>
    </row>
    <row r="806" spans="1:10" ht="12.75">
      <c r="A806" s="12"/>
      <c r="B806" s="10"/>
      <c r="C806" s="10"/>
      <c r="D806" s="10"/>
      <c r="E806" s="10"/>
      <c r="F806" s="10"/>
      <c r="G806" s="13"/>
      <c r="I806" s="84"/>
      <c r="J806" s="117"/>
    </row>
    <row r="807" spans="1:10" ht="12.75">
      <c r="A807" s="12"/>
      <c r="B807" s="10"/>
      <c r="C807" s="10"/>
      <c r="D807" s="10"/>
      <c r="E807" s="10"/>
      <c r="F807" s="10"/>
      <c r="G807" s="13"/>
      <c r="I807" s="84"/>
      <c r="J807" s="117"/>
    </row>
    <row r="808" spans="1:10" ht="12.75">
      <c r="A808" s="12"/>
      <c r="B808" s="10"/>
      <c r="C808" s="10"/>
      <c r="D808" s="10"/>
      <c r="E808" s="10"/>
      <c r="F808" s="10"/>
      <c r="G808" s="13"/>
      <c r="I808" s="84"/>
      <c r="J808" s="117"/>
    </row>
    <row r="809" spans="1:10" ht="12.75">
      <c r="A809" s="12"/>
      <c r="B809" s="10"/>
      <c r="C809" s="10"/>
      <c r="D809" s="10"/>
      <c r="E809" s="10"/>
      <c r="F809" s="10"/>
      <c r="G809" s="13"/>
      <c r="I809" s="84"/>
      <c r="J809" s="117"/>
    </row>
    <row r="810" spans="1:10" ht="12.75">
      <c r="A810" s="12"/>
      <c r="B810" s="10"/>
      <c r="C810" s="10"/>
      <c r="D810" s="10"/>
      <c r="E810" s="10"/>
      <c r="F810" s="10"/>
      <c r="G810" s="13"/>
      <c r="I810" s="84"/>
      <c r="J810" s="117"/>
    </row>
    <row r="811" spans="1:10" ht="12.75">
      <c r="A811" s="12"/>
      <c r="B811" s="10"/>
      <c r="C811" s="10"/>
      <c r="D811" s="10"/>
      <c r="E811" s="10"/>
      <c r="F811" s="10"/>
      <c r="G811" s="13"/>
      <c r="I811" s="84"/>
      <c r="J811" s="117"/>
    </row>
    <row r="812" spans="1:10" ht="12.75">
      <c r="A812" s="12"/>
      <c r="B812" s="10"/>
      <c r="C812" s="10"/>
      <c r="D812" s="10"/>
      <c r="E812" s="10"/>
      <c r="F812" s="10"/>
      <c r="G812" s="13"/>
      <c r="I812" s="84"/>
      <c r="J812" s="117"/>
    </row>
    <row r="813" spans="1:10" ht="12.75">
      <c r="A813" s="12"/>
      <c r="B813" s="10"/>
      <c r="C813" s="10"/>
      <c r="D813" s="10"/>
      <c r="E813" s="10"/>
      <c r="F813" s="10"/>
      <c r="G813" s="13"/>
      <c r="I813" s="84"/>
      <c r="J813" s="117"/>
    </row>
    <row r="814" spans="1:10" ht="12.75">
      <c r="A814" s="12"/>
      <c r="B814" s="10"/>
      <c r="C814" s="10"/>
      <c r="D814" s="10"/>
      <c r="E814" s="10"/>
      <c r="F814" s="10"/>
      <c r="G814" s="13"/>
      <c r="I814" s="84"/>
      <c r="J814" s="117"/>
    </row>
    <row r="815" spans="1:10" ht="12.75">
      <c r="A815" s="12"/>
      <c r="B815" s="10"/>
      <c r="C815" s="10"/>
      <c r="D815" s="10"/>
      <c r="E815" s="10"/>
      <c r="F815" s="10"/>
      <c r="G815" s="13"/>
      <c r="I815" s="84"/>
      <c r="J815" s="117"/>
    </row>
    <row r="816" spans="1:10" ht="12.75">
      <c r="A816" s="12"/>
      <c r="B816" s="10"/>
      <c r="C816" s="10"/>
      <c r="D816" s="10"/>
      <c r="E816" s="10"/>
      <c r="F816" s="10"/>
      <c r="G816" s="13"/>
      <c r="I816" s="84"/>
      <c r="J816" s="117"/>
    </row>
    <row r="817" spans="1:10" ht="12.75">
      <c r="A817" s="12"/>
      <c r="B817" s="10"/>
      <c r="C817" s="10"/>
      <c r="D817" s="10"/>
      <c r="E817" s="10"/>
      <c r="F817" s="10"/>
      <c r="G817" s="13"/>
      <c r="I817" s="84"/>
      <c r="J817" s="117"/>
    </row>
    <row r="818" spans="1:10" ht="12.75">
      <c r="A818" s="12"/>
      <c r="B818" s="10"/>
      <c r="C818" s="10"/>
      <c r="D818" s="10"/>
      <c r="E818" s="10"/>
      <c r="F818" s="10"/>
      <c r="G818" s="13"/>
      <c r="I818" s="84"/>
      <c r="J818" s="117"/>
    </row>
    <row r="819" spans="1:10" ht="12.75">
      <c r="A819" s="12"/>
      <c r="B819" s="10"/>
      <c r="C819" s="10"/>
      <c r="D819" s="10"/>
      <c r="E819" s="10"/>
      <c r="F819" s="10"/>
      <c r="G819" s="13"/>
      <c r="I819" s="84"/>
      <c r="J819" s="117"/>
    </row>
    <row r="820" spans="1:10" ht="12.75">
      <c r="A820" s="12"/>
      <c r="B820" s="10"/>
      <c r="C820" s="10"/>
      <c r="D820" s="10"/>
      <c r="E820" s="10"/>
      <c r="F820" s="10"/>
      <c r="G820" s="13"/>
      <c r="I820" s="84"/>
      <c r="J820" s="117"/>
    </row>
    <row r="821" spans="1:10" ht="12.75">
      <c r="A821" s="12"/>
      <c r="B821" s="10"/>
      <c r="C821" s="10"/>
      <c r="D821" s="10"/>
      <c r="E821" s="10"/>
      <c r="F821" s="10"/>
      <c r="G821" s="13"/>
      <c r="I821" s="84"/>
      <c r="J821" s="117"/>
    </row>
    <row r="822" spans="1:10" ht="12.75">
      <c r="A822" s="12"/>
      <c r="B822" s="10"/>
      <c r="C822" s="10"/>
      <c r="D822" s="10"/>
      <c r="E822" s="10"/>
      <c r="F822" s="10"/>
      <c r="G822" s="13"/>
      <c r="I822" s="84"/>
      <c r="J822" s="117"/>
    </row>
    <row r="823" spans="1:10" ht="12.75">
      <c r="A823" s="12"/>
      <c r="B823" s="10"/>
      <c r="C823" s="10"/>
      <c r="D823" s="10"/>
      <c r="E823" s="10"/>
      <c r="F823" s="10"/>
      <c r="G823" s="13"/>
      <c r="I823" s="84"/>
      <c r="J823" s="117"/>
    </row>
    <row r="824" spans="1:10" ht="12.75">
      <c r="A824" s="12"/>
      <c r="B824" s="10"/>
      <c r="C824" s="10"/>
      <c r="D824" s="10"/>
      <c r="E824" s="10"/>
      <c r="F824" s="10"/>
      <c r="G824" s="13"/>
      <c r="I824" s="84"/>
      <c r="J824" s="117"/>
    </row>
    <row r="825" spans="1:10" ht="12.75">
      <c r="A825" s="12"/>
      <c r="B825" s="10"/>
      <c r="C825" s="10"/>
      <c r="D825" s="10"/>
      <c r="E825" s="10"/>
      <c r="F825" s="10"/>
      <c r="G825" s="13"/>
      <c r="I825" s="84"/>
      <c r="J825" s="117"/>
    </row>
    <row r="826" spans="1:10" ht="12.75">
      <c r="A826" s="12"/>
      <c r="B826" s="10"/>
      <c r="C826" s="10"/>
      <c r="D826" s="10"/>
      <c r="E826" s="10"/>
      <c r="F826" s="10"/>
      <c r="G826" s="13"/>
      <c r="I826" s="84"/>
      <c r="J826" s="117"/>
    </row>
    <row r="827" spans="1:10" ht="12.75">
      <c r="A827" s="12"/>
      <c r="B827" s="10"/>
      <c r="C827" s="10"/>
      <c r="D827" s="10"/>
      <c r="E827" s="10"/>
      <c r="F827" s="10"/>
      <c r="G827" s="13"/>
      <c r="I827" s="84"/>
      <c r="J827" s="117"/>
    </row>
    <row r="828" spans="1:10" ht="12.75">
      <c r="A828" s="12"/>
      <c r="B828" s="10"/>
      <c r="C828" s="10"/>
      <c r="D828" s="10"/>
      <c r="E828" s="10"/>
      <c r="F828" s="10"/>
      <c r="G828" s="13"/>
      <c r="I828" s="84"/>
      <c r="J828" s="117"/>
    </row>
    <row r="829" spans="1:10" ht="12.75">
      <c r="A829" s="12"/>
      <c r="B829" s="10"/>
      <c r="C829" s="10"/>
      <c r="D829" s="10"/>
      <c r="E829" s="10"/>
      <c r="F829" s="10"/>
      <c r="G829" s="13"/>
      <c r="I829" s="84"/>
      <c r="J829" s="117"/>
    </row>
    <row r="830" spans="1:10" ht="12.75">
      <c r="A830" s="12"/>
      <c r="B830" s="10"/>
      <c r="C830" s="10"/>
      <c r="D830" s="10"/>
      <c r="E830" s="10"/>
      <c r="F830" s="10"/>
      <c r="G830" s="13"/>
      <c r="I830" s="84"/>
      <c r="J830" s="117"/>
    </row>
    <row r="831" spans="1:10" ht="12.75">
      <c r="A831" s="12"/>
      <c r="B831" s="10"/>
      <c r="C831" s="10"/>
      <c r="D831" s="10"/>
      <c r="E831" s="10"/>
      <c r="F831" s="10"/>
      <c r="G831" s="13"/>
      <c r="I831" s="84"/>
      <c r="J831" s="117"/>
    </row>
    <row r="832" spans="1:10" ht="12.75">
      <c r="A832" s="12"/>
      <c r="B832" s="10"/>
      <c r="C832" s="10"/>
      <c r="D832" s="10"/>
      <c r="E832" s="10"/>
      <c r="F832" s="10"/>
      <c r="G832" s="13"/>
      <c r="I832" s="84"/>
      <c r="J832" s="117"/>
    </row>
    <row r="833" spans="1:10" ht="12.75">
      <c r="A833" s="12"/>
      <c r="B833" s="10"/>
      <c r="C833" s="10"/>
      <c r="D833" s="10"/>
      <c r="E833" s="10"/>
      <c r="F833" s="10"/>
      <c r="G833" s="13"/>
      <c r="I833" s="84"/>
      <c r="J833" s="117"/>
    </row>
    <row r="834" spans="1:10" ht="12.75">
      <c r="A834" s="12"/>
      <c r="B834" s="10"/>
      <c r="C834" s="10"/>
      <c r="D834" s="10"/>
      <c r="E834" s="10"/>
      <c r="F834" s="10"/>
      <c r="G834" s="13"/>
      <c r="I834" s="84"/>
      <c r="J834" s="117"/>
    </row>
    <row r="835" spans="1:10" ht="12.75">
      <c r="A835" s="12"/>
      <c r="B835" s="10"/>
      <c r="C835" s="10"/>
      <c r="D835" s="10"/>
      <c r="E835" s="10"/>
      <c r="F835" s="10"/>
      <c r="G835" s="13"/>
      <c r="I835" s="84"/>
      <c r="J835" s="117"/>
    </row>
    <row r="836" spans="1:10" ht="12.75">
      <c r="A836" s="12"/>
      <c r="B836" s="10"/>
      <c r="C836" s="10"/>
      <c r="D836" s="10"/>
      <c r="E836" s="10"/>
      <c r="F836" s="10"/>
      <c r="G836" s="13"/>
      <c r="I836" s="84"/>
      <c r="J836" s="117"/>
    </row>
    <row r="837" spans="1:10" ht="12.75">
      <c r="A837" s="12"/>
      <c r="B837" s="10"/>
      <c r="C837" s="10"/>
      <c r="D837" s="10"/>
      <c r="E837" s="10"/>
      <c r="F837" s="10"/>
      <c r="G837" s="13"/>
      <c r="I837" s="84"/>
      <c r="J837" s="117"/>
    </row>
    <row r="838" spans="1:10" ht="12.75">
      <c r="A838" s="12"/>
      <c r="B838" s="10"/>
      <c r="C838" s="10"/>
      <c r="D838" s="10"/>
      <c r="E838" s="10"/>
      <c r="F838" s="10"/>
      <c r="G838" s="13"/>
      <c r="I838" s="84"/>
      <c r="J838" s="117"/>
    </row>
    <row r="839" spans="1:10" ht="12.75">
      <c r="A839" s="12"/>
      <c r="B839" s="10"/>
      <c r="C839" s="10"/>
      <c r="D839" s="10"/>
      <c r="E839" s="10"/>
      <c r="F839" s="10"/>
      <c r="G839" s="13"/>
      <c r="I839" s="84"/>
      <c r="J839" s="117"/>
    </row>
    <row r="840" spans="1:10" ht="12.75">
      <c r="A840" s="12"/>
      <c r="B840" s="10"/>
      <c r="C840" s="10"/>
      <c r="D840" s="10"/>
      <c r="E840" s="10"/>
      <c r="F840" s="10"/>
      <c r="G840" s="13"/>
      <c r="I840" s="84"/>
      <c r="J840" s="117"/>
    </row>
    <row r="841" spans="1:10" ht="12.75">
      <c r="A841" s="12"/>
      <c r="B841" s="10"/>
      <c r="C841" s="10"/>
      <c r="D841" s="10"/>
      <c r="E841" s="10"/>
      <c r="F841" s="10"/>
      <c r="G841" s="13"/>
      <c r="I841" s="84"/>
      <c r="J841" s="117"/>
    </row>
    <row r="842" spans="1:10" ht="12.75">
      <c r="A842" s="12"/>
      <c r="B842" s="10"/>
      <c r="C842" s="10"/>
      <c r="D842" s="10"/>
      <c r="E842" s="10"/>
      <c r="F842" s="10"/>
      <c r="G842" s="13"/>
      <c r="I842" s="84"/>
      <c r="J842" s="117"/>
    </row>
    <row r="843" spans="1:10" ht="12.75">
      <c r="A843" s="12"/>
      <c r="B843" s="10"/>
      <c r="C843" s="10"/>
      <c r="D843" s="10"/>
      <c r="E843" s="10"/>
      <c r="F843" s="10"/>
      <c r="G843" s="13"/>
      <c r="I843" s="84"/>
      <c r="J843" s="117"/>
    </row>
    <row r="844" spans="1:10" ht="12.75">
      <c r="A844" s="12"/>
      <c r="B844" s="10"/>
      <c r="C844" s="10"/>
      <c r="D844" s="10"/>
      <c r="E844" s="10"/>
      <c r="F844" s="10"/>
      <c r="G844" s="13"/>
      <c r="I844" s="84"/>
      <c r="J844" s="117"/>
    </row>
    <row r="845" spans="1:10" ht="12.75">
      <c r="A845" s="12"/>
      <c r="B845" s="10"/>
      <c r="C845" s="10"/>
      <c r="D845" s="10"/>
      <c r="E845" s="10"/>
      <c r="F845" s="10"/>
      <c r="G845" s="13"/>
      <c r="I845" s="84"/>
      <c r="J845" s="117"/>
    </row>
    <row r="846" spans="1:10" ht="12.75">
      <c r="A846" s="12"/>
      <c r="B846" s="10"/>
      <c r="C846" s="10"/>
      <c r="D846" s="10"/>
      <c r="E846" s="10"/>
      <c r="F846" s="10"/>
      <c r="G846" s="13"/>
      <c r="I846" s="84"/>
      <c r="J846" s="117"/>
    </row>
    <row r="847" spans="1:10" ht="12.75">
      <c r="A847" s="12"/>
      <c r="B847" s="10"/>
      <c r="C847" s="10"/>
      <c r="D847" s="10"/>
      <c r="E847" s="10"/>
      <c r="F847" s="10"/>
      <c r="G847" s="13"/>
      <c r="I847" s="84"/>
      <c r="J847" s="117"/>
    </row>
    <row r="848" spans="1:10" ht="12.75">
      <c r="A848" s="12"/>
      <c r="B848" s="10"/>
      <c r="C848" s="10"/>
      <c r="D848" s="10"/>
      <c r="E848" s="10"/>
      <c r="F848" s="10"/>
      <c r="G848" s="13"/>
      <c r="I848" s="84"/>
      <c r="J848" s="117"/>
    </row>
    <row r="849" spans="1:10" ht="12.75">
      <c r="A849" s="12"/>
      <c r="B849" s="10"/>
      <c r="C849" s="10"/>
      <c r="D849" s="10"/>
      <c r="E849" s="10"/>
      <c r="F849" s="10"/>
      <c r="G849" s="13"/>
      <c r="I849" s="84"/>
      <c r="J849" s="117"/>
    </row>
    <row r="850" spans="1:10" ht="12.75">
      <c r="A850" s="12"/>
      <c r="B850" s="10"/>
      <c r="C850" s="10"/>
      <c r="D850" s="10"/>
      <c r="E850" s="10"/>
      <c r="F850" s="10"/>
      <c r="G850" s="13"/>
      <c r="I850" s="84"/>
      <c r="J850" s="117"/>
    </row>
    <row r="851" spans="1:10" ht="12.75">
      <c r="A851" s="12"/>
      <c r="B851" s="10"/>
      <c r="C851" s="10"/>
      <c r="D851" s="10"/>
      <c r="E851" s="10"/>
      <c r="F851" s="10"/>
      <c r="G851" s="13"/>
      <c r="I851" s="84"/>
      <c r="J851" s="117"/>
    </row>
    <row r="852" spans="1:10" ht="12.75">
      <c r="A852" s="12"/>
      <c r="B852" s="10"/>
      <c r="C852" s="10"/>
      <c r="D852" s="10"/>
      <c r="E852" s="10"/>
      <c r="F852" s="10"/>
      <c r="G852" s="13"/>
      <c r="I852" s="84"/>
      <c r="J852" s="117"/>
    </row>
    <row r="853" spans="1:10" ht="12.75">
      <c r="A853" s="12"/>
      <c r="B853" s="10"/>
      <c r="C853" s="10"/>
      <c r="D853" s="10"/>
      <c r="E853" s="10"/>
      <c r="F853" s="10"/>
      <c r="G853" s="13"/>
      <c r="I853" s="84"/>
      <c r="J853" s="117"/>
    </row>
    <row r="854" spans="1:10" ht="12.75">
      <c r="A854" s="12"/>
      <c r="B854" s="10"/>
      <c r="C854" s="10"/>
      <c r="D854" s="10"/>
      <c r="E854" s="10"/>
      <c r="F854" s="10"/>
      <c r="G854" s="13"/>
      <c r="I854" s="84"/>
      <c r="J854" s="117"/>
    </row>
    <row r="855" spans="1:10" ht="12.75">
      <c r="A855" s="12"/>
      <c r="B855" s="10"/>
      <c r="C855" s="10"/>
      <c r="D855" s="10"/>
      <c r="E855" s="10"/>
      <c r="F855" s="10"/>
      <c r="G855" s="13"/>
      <c r="I855" s="84"/>
      <c r="J855" s="117"/>
    </row>
    <row r="856" spans="1:10" ht="12.75">
      <c r="A856" s="12"/>
      <c r="B856" s="10"/>
      <c r="C856" s="10"/>
      <c r="D856" s="10"/>
      <c r="E856" s="10"/>
      <c r="F856" s="10"/>
      <c r="G856" s="13"/>
      <c r="I856" s="84"/>
      <c r="J856" s="117"/>
    </row>
    <row r="857" spans="1:10" ht="12.75">
      <c r="A857" s="12"/>
      <c r="B857" s="10"/>
      <c r="C857" s="10"/>
      <c r="D857" s="10"/>
      <c r="E857" s="10"/>
      <c r="F857" s="10"/>
      <c r="G857" s="13"/>
      <c r="I857" s="84"/>
      <c r="J857" s="117"/>
    </row>
    <row r="858" spans="1:10" ht="12.75">
      <c r="A858" s="12"/>
      <c r="B858" s="10"/>
      <c r="C858" s="10"/>
      <c r="D858" s="10"/>
      <c r="E858" s="10"/>
      <c r="F858" s="10"/>
      <c r="G858" s="13"/>
      <c r="I858" s="84"/>
      <c r="J858" s="117"/>
    </row>
    <row r="859" spans="1:10" ht="12.75">
      <c r="A859" s="12"/>
      <c r="B859" s="10"/>
      <c r="C859" s="10"/>
      <c r="D859" s="10"/>
      <c r="E859" s="10"/>
      <c r="F859" s="10"/>
      <c r="G859" s="13"/>
      <c r="I859" s="84"/>
      <c r="J859" s="117"/>
    </row>
    <row r="860" spans="1:10" ht="12.75">
      <c r="A860" s="12"/>
      <c r="B860" s="10"/>
      <c r="C860" s="10"/>
      <c r="D860" s="10"/>
      <c r="E860" s="10"/>
      <c r="F860" s="10"/>
      <c r="G860" s="13"/>
      <c r="I860" s="84"/>
      <c r="J860" s="117"/>
    </row>
    <row r="861" spans="1:10" ht="12.75">
      <c r="A861" s="12"/>
      <c r="B861" s="10"/>
      <c r="C861" s="10"/>
      <c r="D861" s="10"/>
      <c r="E861" s="10"/>
      <c r="F861" s="10"/>
      <c r="G861" s="13"/>
      <c r="I861" s="84"/>
      <c r="J861" s="117"/>
    </row>
    <row r="862" spans="1:10" ht="12.75">
      <c r="A862" s="12"/>
      <c r="B862" s="10"/>
      <c r="C862" s="10"/>
      <c r="D862" s="10"/>
      <c r="E862" s="10"/>
      <c r="F862" s="10"/>
      <c r="G862" s="13"/>
      <c r="I862" s="84"/>
      <c r="J862" s="117"/>
    </row>
    <row r="863" spans="1:10" ht="12.75">
      <c r="A863" s="12"/>
      <c r="B863" s="10"/>
      <c r="C863" s="10"/>
      <c r="D863" s="10"/>
      <c r="E863" s="10"/>
      <c r="F863" s="10"/>
      <c r="G863" s="13"/>
      <c r="I863" s="84"/>
      <c r="J863" s="117"/>
    </row>
    <row r="864" spans="1:10" ht="12.75">
      <c r="A864" s="12"/>
      <c r="B864" s="10"/>
      <c r="C864" s="10"/>
      <c r="D864" s="10"/>
      <c r="E864" s="10"/>
      <c r="F864" s="10"/>
      <c r="G864" s="13"/>
      <c r="I864" s="84"/>
      <c r="J864" s="117"/>
    </row>
    <row r="865" spans="1:10" ht="12.75">
      <c r="A865" s="12"/>
      <c r="B865" s="10"/>
      <c r="C865" s="10"/>
      <c r="D865" s="10"/>
      <c r="E865" s="10"/>
      <c r="F865" s="10"/>
      <c r="G865" s="13"/>
      <c r="I865" s="84"/>
      <c r="J865" s="117"/>
    </row>
    <row r="866" spans="1:10" ht="12.75">
      <c r="A866" s="12"/>
      <c r="B866" s="10"/>
      <c r="C866" s="10"/>
      <c r="D866" s="10"/>
      <c r="E866" s="10"/>
      <c r="F866" s="10"/>
      <c r="G866" s="13"/>
      <c r="I866" s="84"/>
      <c r="J866" s="117"/>
    </row>
    <row r="867" spans="1:10" ht="12.75">
      <c r="A867" s="12"/>
      <c r="B867" s="10"/>
      <c r="C867" s="10"/>
      <c r="D867" s="10"/>
      <c r="E867" s="10"/>
      <c r="F867" s="10"/>
      <c r="G867" s="13"/>
      <c r="I867" s="84"/>
      <c r="J867" s="117"/>
    </row>
    <row r="868" spans="1:10" ht="12.75">
      <c r="A868" s="12"/>
      <c r="B868" s="10"/>
      <c r="C868" s="10"/>
      <c r="D868" s="10"/>
      <c r="E868" s="10"/>
      <c r="F868" s="10"/>
      <c r="G868" s="13"/>
      <c r="I868" s="84"/>
      <c r="J868" s="117"/>
    </row>
    <row r="869" spans="1:10" ht="12.75">
      <c r="A869" s="12"/>
      <c r="B869" s="10"/>
      <c r="C869" s="10"/>
      <c r="D869" s="10"/>
      <c r="E869" s="10"/>
      <c r="F869" s="10"/>
      <c r="G869" s="13"/>
      <c r="I869" s="84"/>
      <c r="J869" s="117"/>
    </row>
    <row r="870" spans="1:10" ht="12.75">
      <c r="A870" s="12"/>
      <c r="B870" s="10"/>
      <c r="C870" s="10"/>
      <c r="D870" s="10"/>
      <c r="E870" s="10"/>
      <c r="F870" s="10"/>
      <c r="G870" s="13"/>
      <c r="I870" s="84"/>
      <c r="J870" s="117"/>
    </row>
    <row r="871" spans="1:10" ht="12.75">
      <c r="A871" s="12"/>
      <c r="B871" s="10"/>
      <c r="C871" s="10"/>
      <c r="D871" s="10"/>
      <c r="E871" s="10"/>
      <c r="F871" s="10"/>
      <c r="G871" s="13"/>
      <c r="I871" s="84"/>
      <c r="J871" s="117"/>
    </row>
    <row r="872" spans="1:10" ht="12.75">
      <c r="A872" s="12"/>
      <c r="B872" s="10"/>
      <c r="C872" s="10"/>
      <c r="D872" s="10"/>
      <c r="E872" s="10"/>
      <c r="F872" s="10"/>
      <c r="G872" s="13"/>
      <c r="I872" s="84"/>
      <c r="J872" s="117"/>
    </row>
    <row r="873" spans="1:10" ht="12.75">
      <c r="A873" s="12"/>
      <c r="B873" s="10"/>
      <c r="C873" s="10"/>
      <c r="D873" s="10"/>
      <c r="E873" s="10"/>
      <c r="F873" s="10"/>
      <c r="G873" s="13"/>
      <c r="I873" s="84"/>
      <c r="J873" s="117"/>
    </row>
    <row r="874" spans="1:10" ht="12.75">
      <c r="A874" s="12"/>
      <c r="B874" s="10"/>
      <c r="C874" s="10"/>
      <c r="D874" s="10"/>
      <c r="E874" s="10"/>
      <c r="F874" s="10"/>
      <c r="G874" s="13"/>
      <c r="I874" s="84"/>
      <c r="J874" s="117"/>
    </row>
    <row r="875" spans="1:10" ht="12.75">
      <c r="A875" s="12"/>
      <c r="B875" s="10"/>
      <c r="C875" s="10"/>
      <c r="D875" s="10"/>
      <c r="E875" s="10"/>
      <c r="F875" s="10"/>
      <c r="G875" s="13"/>
      <c r="I875" s="84"/>
      <c r="J875" s="117"/>
    </row>
    <row r="876" spans="1:10" ht="12.75">
      <c r="A876" s="12"/>
      <c r="B876" s="10"/>
      <c r="C876" s="10"/>
      <c r="D876" s="10"/>
      <c r="E876" s="10"/>
      <c r="F876" s="10"/>
      <c r="G876" s="13"/>
      <c r="I876" s="84"/>
      <c r="J876" s="117"/>
    </row>
    <row r="877" spans="1:10" ht="12.75">
      <c r="A877" s="12"/>
      <c r="B877" s="10"/>
      <c r="C877" s="10"/>
      <c r="D877" s="10"/>
      <c r="E877" s="10"/>
      <c r="F877" s="10"/>
      <c r="G877" s="13"/>
      <c r="I877" s="84"/>
      <c r="J877" s="117"/>
    </row>
    <row r="878" spans="1:10" ht="12.75">
      <c r="A878" s="12"/>
      <c r="B878" s="10"/>
      <c r="C878" s="10"/>
      <c r="D878" s="10"/>
      <c r="E878" s="10"/>
      <c r="F878" s="10"/>
      <c r="G878" s="13"/>
      <c r="I878" s="84"/>
      <c r="J878" s="117"/>
    </row>
    <row r="879" spans="1:10" ht="12.75">
      <c r="A879" s="12"/>
      <c r="B879" s="10"/>
      <c r="C879" s="10"/>
      <c r="D879" s="10"/>
      <c r="E879" s="10"/>
      <c r="F879" s="10"/>
      <c r="G879" s="13"/>
      <c r="I879" s="84"/>
      <c r="J879" s="117"/>
    </row>
    <row r="880" spans="1:10" ht="12.75">
      <c r="A880" s="12"/>
      <c r="B880" s="10"/>
      <c r="C880" s="10"/>
      <c r="D880" s="10"/>
      <c r="E880" s="10"/>
      <c r="F880" s="10"/>
      <c r="G880" s="13"/>
      <c r="I880" s="84"/>
      <c r="J880" s="117"/>
    </row>
    <row r="881" spans="1:10" ht="12.75">
      <c r="A881" s="12"/>
      <c r="B881" s="10"/>
      <c r="C881" s="10"/>
      <c r="D881" s="10"/>
      <c r="E881" s="10"/>
      <c r="F881" s="10"/>
      <c r="G881" s="13"/>
      <c r="I881" s="84"/>
      <c r="J881" s="117"/>
    </row>
    <row r="882" spans="1:10" ht="12.75">
      <c r="A882" s="12"/>
      <c r="B882" s="10"/>
      <c r="C882" s="10"/>
      <c r="D882" s="10"/>
      <c r="E882" s="10"/>
      <c r="F882" s="10"/>
      <c r="G882" s="13"/>
      <c r="I882" s="84"/>
      <c r="J882" s="117"/>
    </row>
    <row r="883" spans="1:10" ht="12.75">
      <c r="A883" s="12"/>
      <c r="B883" s="10"/>
      <c r="C883" s="10"/>
      <c r="D883" s="10"/>
      <c r="E883" s="10"/>
      <c r="F883" s="10"/>
      <c r="G883" s="13"/>
      <c r="I883" s="84"/>
      <c r="J883" s="117"/>
    </row>
    <row r="884" spans="1:10" ht="12.75">
      <c r="A884" s="12"/>
      <c r="B884" s="10"/>
      <c r="C884" s="10"/>
      <c r="D884" s="10"/>
      <c r="E884" s="10"/>
      <c r="F884" s="10"/>
      <c r="G884" s="13"/>
      <c r="I884" s="84"/>
      <c r="J884" s="117"/>
    </row>
    <row r="885" spans="1:10" ht="12.75">
      <c r="A885" s="12"/>
      <c r="B885" s="10"/>
      <c r="C885" s="10"/>
      <c r="D885" s="10"/>
      <c r="E885" s="10"/>
      <c r="F885" s="10"/>
      <c r="G885" s="13"/>
      <c r="I885" s="84"/>
      <c r="J885" s="117"/>
    </row>
    <row r="886" spans="1:10" ht="12.75">
      <c r="A886" s="12"/>
      <c r="B886" s="10"/>
      <c r="C886" s="10"/>
      <c r="D886" s="10"/>
      <c r="E886" s="10"/>
      <c r="F886" s="10"/>
      <c r="G886" s="13"/>
      <c r="I886" s="84"/>
      <c r="J886" s="117"/>
    </row>
    <row r="887" spans="1:10" ht="12.75">
      <c r="A887" s="12"/>
      <c r="B887" s="10"/>
      <c r="C887" s="10"/>
      <c r="D887" s="10"/>
      <c r="E887" s="10"/>
      <c r="F887" s="10"/>
      <c r="G887" s="13"/>
      <c r="I887" s="84"/>
      <c r="J887" s="117"/>
    </row>
    <row r="888" spans="1:10" ht="12.75">
      <c r="A888" s="12"/>
      <c r="B888" s="10"/>
      <c r="C888" s="10"/>
      <c r="D888" s="10"/>
      <c r="E888" s="10"/>
      <c r="F888" s="10"/>
      <c r="G888" s="13"/>
      <c r="I888" s="84"/>
      <c r="J888" s="117"/>
    </row>
    <row r="889" spans="1:10" ht="12.75">
      <c r="A889" s="12"/>
      <c r="B889" s="10"/>
      <c r="C889" s="10"/>
      <c r="D889" s="10"/>
      <c r="E889" s="10"/>
      <c r="F889" s="10"/>
      <c r="G889" s="13"/>
      <c r="I889" s="84"/>
      <c r="J889" s="117"/>
    </row>
    <row r="890" spans="1:10" ht="12.75">
      <c r="A890" s="12"/>
      <c r="B890" s="10"/>
      <c r="C890" s="10"/>
      <c r="D890" s="10"/>
      <c r="E890" s="10"/>
      <c r="F890" s="10"/>
      <c r="G890" s="13"/>
      <c r="I890" s="84"/>
      <c r="J890" s="117"/>
    </row>
    <row r="891" spans="1:10" ht="12.75">
      <c r="A891" s="12"/>
      <c r="B891" s="10"/>
      <c r="C891" s="10"/>
      <c r="D891" s="10"/>
      <c r="E891" s="10"/>
      <c r="F891" s="10"/>
      <c r="G891" s="13"/>
      <c r="I891" s="84"/>
      <c r="J891" s="117"/>
    </row>
    <row r="892" spans="1:10" ht="12.75">
      <c r="A892" s="12"/>
      <c r="B892" s="10"/>
      <c r="C892" s="10"/>
      <c r="D892" s="10"/>
      <c r="E892" s="10"/>
      <c r="F892" s="10"/>
      <c r="G892" s="13"/>
      <c r="I892" s="84"/>
      <c r="J892" s="117"/>
    </row>
    <row r="893" spans="1:10" ht="12.75">
      <c r="A893" s="12"/>
      <c r="B893" s="10"/>
      <c r="C893" s="10"/>
      <c r="D893" s="10"/>
      <c r="E893" s="10"/>
      <c r="F893" s="10"/>
      <c r="G893" s="13"/>
      <c r="I893" s="84"/>
      <c r="J893" s="117"/>
    </row>
    <row r="894" spans="1:10" ht="12.75">
      <c r="A894" s="12"/>
      <c r="B894" s="10"/>
      <c r="C894" s="10"/>
      <c r="D894" s="10"/>
      <c r="E894" s="10"/>
      <c r="F894" s="10"/>
      <c r="G894" s="13"/>
      <c r="I894" s="84"/>
      <c r="J894" s="117"/>
    </row>
    <row r="895" spans="1:10" ht="12.75">
      <c r="A895" s="12"/>
      <c r="B895" s="10"/>
      <c r="C895" s="10"/>
      <c r="D895" s="10"/>
      <c r="E895" s="10"/>
      <c r="F895" s="10"/>
      <c r="G895" s="13"/>
      <c r="I895" s="84"/>
      <c r="J895" s="117"/>
    </row>
    <row r="896" spans="1:10" ht="12.75">
      <c r="A896" s="12"/>
      <c r="B896" s="10"/>
      <c r="C896" s="10"/>
      <c r="D896" s="10"/>
      <c r="E896" s="10"/>
      <c r="F896" s="10"/>
      <c r="G896" s="13"/>
      <c r="I896" s="84"/>
      <c r="J896" s="117"/>
    </row>
    <row r="897" spans="1:10" ht="12.75">
      <c r="A897" s="12"/>
      <c r="B897" s="10"/>
      <c r="C897" s="10"/>
      <c r="D897" s="10"/>
      <c r="E897" s="10"/>
      <c r="F897" s="10"/>
      <c r="G897" s="13"/>
      <c r="I897" s="84"/>
      <c r="J897" s="117"/>
    </row>
    <row r="898" spans="1:10" ht="12.75">
      <c r="A898" s="12"/>
      <c r="B898" s="10"/>
      <c r="C898" s="10"/>
      <c r="D898" s="10"/>
      <c r="E898" s="10"/>
      <c r="F898" s="10"/>
      <c r="G898" s="13"/>
      <c r="I898" s="84"/>
      <c r="J898" s="117"/>
    </row>
    <row r="899" spans="1:10" ht="12.75">
      <c r="A899" s="12"/>
      <c r="B899" s="10"/>
      <c r="C899" s="10"/>
      <c r="D899" s="10"/>
      <c r="E899" s="10"/>
      <c r="F899" s="10"/>
      <c r="G899" s="13"/>
      <c r="I899" s="84"/>
      <c r="J899" s="117"/>
    </row>
    <row r="900" spans="1:10" ht="12.75">
      <c r="A900" s="12"/>
      <c r="B900" s="10"/>
      <c r="C900" s="10"/>
      <c r="D900" s="10"/>
      <c r="E900" s="10"/>
      <c r="F900" s="10"/>
      <c r="G900" s="13"/>
      <c r="I900" s="84"/>
      <c r="J900" s="117"/>
    </row>
    <row r="901" spans="1:10" ht="12.75">
      <c r="A901" s="12"/>
      <c r="B901" s="10"/>
      <c r="C901" s="10"/>
      <c r="D901" s="10"/>
      <c r="E901" s="10"/>
      <c r="F901" s="10"/>
      <c r="G901" s="13"/>
      <c r="I901" s="84"/>
      <c r="J901" s="117"/>
    </row>
    <row r="902" spans="1:10" ht="12.75">
      <c r="A902" s="12"/>
      <c r="B902" s="10"/>
      <c r="C902" s="10"/>
      <c r="D902" s="10"/>
      <c r="E902" s="10"/>
      <c r="F902" s="10"/>
      <c r="G902" s="13"/>
      <c r="I902" s="84"/>
      <c r="J902" s="117"/>
    </row>
    <row r="903" spans="1:10" ht="12.75">
      <c r="A903" s="12"/>
      <c r="B903" s="10"/>
      <c r="C903" s="10"/>
      <c r="D903" s="10"/>
      <c r="E903" s="10"/>
      <c r="F903" s="10"/>
      <c r="G903" s="13"/>
      <c r="I903" s="84"/>
      <c r="J903" s="117"/>
    </row>
    <row r="904" spans="1:10" ht="12.75">
      <c r="A904" s="12"/>
      <c r="B904" s="10"/>
      <c r="C904" s="10"/>
      <c r="D904" s="10"/>
      <c r="E904" s="10"/>
      <c r="F904" s="10"/>
      <c r="G904" s="13"/>
      <c r="I904" s="84"/>
      <c r="J904" s="117"/>
    </row>
    <row r="905" spans="1:10" ht="12.75">
      <c r="A905" s="12"/>
      <c r="B905" s="10"/>
      <c r="C905" s="10"/>
      <c r="D905" s="10"/>
      <c r="E905" s="10"/>
      <c r="F905" s="10"/>
      <c r="G905" s="13"/>
      <c r="I905" s="84"/>
      <c r="J905" s="117"/>
    </row>
    <row r="906" spans="1:10" ht="12.75">
      <c r="A906" s="12"/>
      <c r="B906" s="10"/>
      <c r="C906" s="10"/>
      <c r="D906" s="10"/>
      <c r="E906" s="10"/>
      <c r="F906" s="10"/>
      <c r="G906" s="13"/>
      <c r="I906" s="84"/>
      <c r="J906" s="117"/>
    </row>
    <row r="907" spans="1:10" ht="12.75">
      <c r="A907" s="12"/>
      <c r="B907" s="10"/>
      <c r="C907" s="10"/>
      <c r="D907" s="10"/>
      <c r="E907" s="10"/>
      <c r="F907" s="10"/>
      <c r="G907" s="13"/>
      <c r="I907" s="84"/>
      <c r="J907" s="117"/>
    </row>
    <row r="908" spans="1:10" ht="12.75">
      <c r="A908" s="12"/>
      <c r="B908" s="10"/>
      <c r="C908" s="10"/>
      <c r="D908" s="10"/>
      <c r="E908" s="10"/>
      <c r="F908" s="10"/>
      <c r="G908" s="13"/>
      <c r="I908" s="84"/>
      <c r="J908" s="117"/>
    </row>
    <row r="909" spans="1:10" ht="12.75">
      <c r="A909" s="12"/>
      <c r="B909" s="10"/>
      <c r="C909" s="10"/>
      <c r="D909" s="10"/>
      <c r="E909" s="10"/>
      <c r="F909" s="10"/>
      <c r="G909" s="13"/>
      <c r="I909" s="84"/>
      <c r="J909" s="117"/>
    </row>
    <row r="910" spans="1:10" ht="12.75">
      <c r="A910" s="12"/>
      <c r="B910" s="10"/>
      <c r="C910" s="10"/>
      <c r="D910" s="10"/>
      <c r="E910" s="10"/>
      <c r="F910" s="10"/>
      <c r="G910" s="13"/>
      <c r="I910" s="84"/>
      <c r="J910" s="117"/>
    </row>
    <row r="911" spans="1:10" ht="12.75">
      <c r="A911" s="12"/>
      <c r="B911" s="10"/>
      <c r="C911" s="10"/>
      <c r="D911" s="10"/>
      <c r="E911" s="10"/>
      <c r="F911" s="10"/>
      <c r="G911" s="13"/>
      <c r="I911" s="84"/>
      <c r="J911" s="117"/>
    </row>
    <row r="912" spans="1:10" ht="12.75">
      <c r="A912" s="12"/>
      <c r="B912" s="10"/>
      <c r="C912" s="10"/>
      <c r="D912" s="10"/>
      <c r="E912" s="10"/>
      <c r="F912" s="10"/>
      <c r="G912" s="13"/>
      <c r="I912" s="84"/>
      <c r="J912" s="117"/>
    </row>
    <row r="913" spans="1:10" ht="12.75">
      <c r="A913" s="12"/>
      <c r="B913" s="10"/>
      <c r="C913" s="10"/>
      <c r="D913" s="10"/>
      <c r="E913" s="10"/>
      <c r="F913" s="10"/>
      <c r="G913" s="13"/>
      <c r="I913" s="84"/>
      <c r="J913" s="117"/>
    </row>
    <row r="914" spans="1:10" ht="12.75">
      <c r="A914" s="12"/>
      <c r="B914" s="10"/>
      <c r="C914" s="10"/>
      <c r="D914" s="10"/>
      <c r="E914" s="10"/>
      <c r="F914" s="10"/>
      <c r="G914" s="13"/>
      <c r="I914" s="84"/>
      <c r="J914" s="117"/>
    </row>
    <row r="915" spans="1:10" ht="12.75">
      <c r="A915" s="12"/>
      <c r="B915" s="10"/>
      <c r="C915" s="10"/>
      <c r="D915" s="10"/>
      <c r="E915" s="10"/>
      <c r="F915" s="10"/>
      <c r="G915" s="13"/>
      <c r="I915" s="84"/>
      <c r="J915" s="117"/>
    </row>
    <row r="916" spans="1:10" ht="12.75">
      <c r="A916" s="12"/>
      <c r="B916" s="10"/>
      <c r="C916" s="10"/>
      <c r="D916" s="10"/>
      <c r="E916" s="10"/>
      <c r="F916" s="10"/>
      <c r="G916" s="13"/>
      <c r="I916" s="84"/>
      <c r="J916" s="117"/>
    </row>
    <row r="917" spans="1:10" ht="12.75">
      <c r="A917" s="12"/>
      <c r="B917" s="10"/>
      <c r="C917" s="10"/>
      <c r="D917" s="10"/>
      <c r="E917" s="10"/>
      <c r="F917" s="10"/>
      <c r="G917" s="13"/>
      <c r="I917" s="84"/>
      <c r="J917" s="117"/>
    </row>
    <row r="918" spans="1:10" ht="12.75">
      <c r="A918" s="12"/>
      <c r="B918" s="10"/>
      <c r="C918" s="10"/>
      <c r="D918" s="10"/>
      <c r="E918" s="10"/>
      <c r="F918" s="10"/>
      <c r="G918" s="13"/>
      <c r="I918" s="84"/>
      <c r="J918" s="117"/>
    </row>
    <row r="919" spans="1:10" ht="12.75">
      <c r="A919" s="12"/>
      <c r="B919" s="10"/>
      <c r="C919" s="10"/>
      <c r="D919" s="10"/>
      <c r="E919" s="10"/>
      <c r="F919" s="10"/>
      <c r="G919" s="13"/>
      <c r="I919" s="84"/>
      <c r="J919" s="117"/>
    </row>
    <row r="920" spans="1:10" ht="12.75">
      <c r="A920" s="12"/>
      <c r="B920" s="10"/>
      <c r="C920" s="10"/>
      <c r="D920" s="10"/>
      <c r="E920" s="10"/>
      <c r="F920" s="10"/>
      <c r="G920" s="13"/>
      <c r="I920" s="84"/>
      <c r="J920" s="117"/>
    </row>
    <row r="921" spans="1:10" ht="12.75">
      <c r="A921" s="12"/>
      <c r="B921" s="10"/>
      <c r="C921" s="10"/>
      <c r="D921" s="10"/>
      <c r="E921" s="10"/>
      <c r="F921" s="10"/>
      <c r="G921" s="13"/>
      <c r="I921" s="84"/>
      <c r="J921" s="117"/>
    </row>
    <row r="922" spans="1:10" ht="12.75">
      <c r="A922" s="12"/>
      <c r="B922" s="10"/>
      <c r="C922" s="10"/>
      <c r="D922" s="10"/>
      <c r="E922" s="10"/>
      <c r="F922" s="10"/>
      <c r="G922" s="13"/>
      <c r="I922" s="84"/>
      <c r="J922" s="117"/>
    </row>
    <row r="923" spans="1:10" ht="12.75">
      <c r="A923" s="12"/>
      <c r="B923" s="10"/>
      <c r="C923" s="10"/>
      <c r="D923" s="10"/>
      <c r="E923" s="10"/>
      <c r="F923" s="10"/>
      <c r="G923" s="13"/>
      <c r="I923" s="84"/>
      <c r="J923" s="117"/>
    </row>
    <row r="924" spans="1:10" ht="12.75">
      <c r="A924" s="12"/>
      <c r="B924" s="10"/>
      <c r="C924" s="10"/>
      <c r="D924" s="10"/>
      <c r="E924" s="10"/>
      <c r="F924" s="10"/>
      <c r="G924" s="13"/>
      <c r="I924" s="84"/>
      <c r="J924" s="117"/>
    </row>
    <row r="925" spans="1:10" ht="12.75">
      <c r="A925" s="12"/>
      <c r="B925" s="10"/>
      <c r="C925" s="10"/>
      <c r="D925" s="10"/>
      <c r="E925" s="10"/>
      <c r="F925" s="10"/>
      <c r="G925" s="13"/>
      <c r="I925" s="84"/>
      <c r="J925" s="117"/>
    </row>
    <row r="926" spans="1:10" ht="12.75">
      <c r="A926" s="12"/>
      <c r="B926" s="10"/>
      <c r="C926" s="10"/>
      <c r="D926" s="10"/>
      <c r="E926" s="10"/>
      <c r="F926" s="10"/>
      <c r="G926" s="13"/>
      <c r="I926" s="84"/>
      <c r="J926" s="117"/>
    </row>
    <row r="927" spans="1:10" ht="12.75">
      <c r="A927" s="12"/>
      <c r="B927" s="10"/>
      <c r="C927" s="10"/>
      <c r="D927" s="10"/>
      <c r="E927" s="10"/>
      <c r="F927" s="10"/>
      <c r="G927" s="13"/>
      <c r="I927" s="84"/>
      <c r="J927" s="117"/>
    </row>
    <row r="928" spans="1:10" ht="12.75">
      <c r="A928" s="12"/>
      <c r="B928" s="10"/>
      <c r="C928" s="10"/>
      <c r="D928" s="10"/>
      <c r="E928" s="10"/>
      <c r="F928" s="10"/>
      <c r="G928" s="13"/>
      <c r="I928" s="84"/>
      <c r="J928" s="117"/>
    </row>
    <row r="929" spans="1:10" ht="12.75">
      <c r="A929" s="12"/>
      <c r="B929" s="10"/>
      <c r="C929" s="10"/>
      <c r="D929" s="10"/>
      <c r="E929" s="10"/>
      <c r="F929" s="10"/>
      <c r="G929" s="13"/>
      <c r="I929" s="84"/>
      <c r="J929" s="117"/>
    </row>
    <row r="930" spans="1:10" ht="12.75">
      <c r="A930" s="12"/>
      <c r="B930" s="10"/>
      <c r="C930" s="10"/>
      <c r="D930" s="10"/>
      <c r="E930" s="10"/>
      <c r="F930" s="10"/>
      <c r="G930" s="13"/>
      <c r="I930" s="84"/>
      <c r="J930" s="117"/>
    </row>
    <row r="931" spans="1:10" ht="12.75">
      <c r="A931" s="12"/>
      <c r="B931" s="10"/>
      <c r="C931" s="10"/>
      <c r="D931" s="10"/>
      <c r="E931" s="10"/>
      <c r="F931" s="10"/>
      <c r="G931" s="13"/>
      <c r="I931" s="84"/>
      <c r="J931" s="117"/>
    </row>
    <row r="932" spans="1:10" ht="12.75">
      <c r="A932" s="12"/>
      <c r="B932" s="10"/>
      <c r="C932" s="10"/>
      <c r="D932" s="10"/>
      <c r="E932" s="10"/>
      <c r="F932" s="10"/>
      <c r="G932" s="13"/>
      <c r="I932" s="84"/>
      <c r="J932" s="117"/>
    </row>
    <row r="933" spans="1:10" ht="12.75">
      <c r="A933" s="12"/>
      <c r="B933" s="10"/>
      <c r="C933" s="10"/>
      <c r="D933" s="10"/>
      <c r="E933" s="10"/>
      <c r="F933" s="10"/>
      <c r="G933" s="13"/>
      <c r="I933" s="84"/>
      <c r="J933" s="117"/>
    </row>
    <row r="934" spans="1:10" ht="12.75">
      <c r="A934" s="12"/>
      <c r="B934" s="10"/>
      <c r="C934" s="10"/>
      <c r="D934" s="10"/>
      <c r="E934" s="10"/>
      <c r="F934" s="10"/>
      <c r="G934" s="13"/>
      <c r="I934" s="84"/>
      <c r="J934" s="117"/>
    </row>
    <row r="935" spans="1:10" ht="12.75">
      <c r="A935" s="12"/>
      <c r="B935" s="10"/>
      <c r="C935" s="10"/>
      <c r="D935" s="10"/>
      <c r="E935" s="10"/>
      <c r="F935" s="10"/>
      <c r="G935" s="13"/>
      <c r="I935" s="84"/>
      <c r="J935" s="117"/>
    </row>
    <row r="936" spans="1:10" ht="12.75">
      <c r="A936" s="12"/>
      <c r="B936" s="10"/>
      <c r="C936" s="10"/>
      <c r="D936" s="10"/>
      <c r="E936" s="10"/>
      <c r="F936" s="10"/>
      <c r="G936" s="13"/>
      <c r="I936" s="84"/>
      <c r="J936" s="117"/>
    </row>
    <row r="937" spans="1:10" ht="12.75">
      <c r="A937" s="12"/>
      <c r="B937" s="10"/>
      <c r="C937" s="10"/>
      <c r="D937" s="10"/>
      <c r="E937" s="10"/>
      <c r="F937" s="10"/>
      <c r="G937" s="13"/>
      <c r="I937" s="84"/>
      <c r="J937" s="117"/>
    </row>
    <row r="938" spans="1:10" ht="12.75">
      <c r="A938" s="12"/>
      <c r="B938" s="10"/>
      <c r="C938" s="10"/>
      <c r="D938" s="10"/>
      <c r="E938" s="10"/>
      <c r="F938" s="10"/>
      <c r="G938" s="13"/>
      <c r="I938" s="84"/>
      <c r="J938" s="117"/>
    </row>
    <row r="939" spans="1:10" ht="12.75">
      <c r="A939" s="12"/>
      <c r="B939" s="10"/>
      <c r="C939" s="10"/>
      <c r="D939" s="10"/>
      <c r="E939" s="10"/>
      <c r="F939" s="10"/>
      <c r="G939" s="13"/>
      <c r="I939" s="84"/>
      <c r="J939" s="117"/>
    </row>
    <row r="940" spans="1:10" ht="12.75">
      <c r="A940" s="12"/>
      <c r="B940" s="10"/>
      <c r="C940" s="10"/>
      <c r="D940" s="10"/>
      <c r="E940" s="10"/>
      <c r="F940" s="10"/>
      <c r="G940" s="13"/>
      <c r="I940" s="84"/>
      <c r="J940" s="117"/>
    </row>
    <row r="941" spans="1:10" ht="12.75">
      <c r="A941" s="12"/>
      <c r="B941" s="10"/>
      <c r="C941" s="10"/>
      <c r="D941" s="10"/>
      <c r="E941" s="10"/>
      <c r="F941" s="10"/>
      <c r="G941" s="13"/>
      <c r="I941" s="84"/>
      <c r="J941" s="117"/>
    </row>
    <row r="942" spans="1:10" ht="12.75">
      <c r="A942" s="12"/>
      <c r="B942" s="10"/>
      <c r="C942" s="10"/>
      <c r="D942" s="10"/>
      <c r="E942" s="10"/>
      <c r="F942" s="10"/>
      <c r="G942" s="13"/>
      <c r="I942" s="84"/>
      <c r="J942" s="117"/>
    </row>
    <row r="943" spans="1:10" ht="12.75">
      <c r="A943" s="12"/>
      <c r="B943" s="10"/>
      <c r="C943" s="10"/>
      <c r="D943" s="10"/>
      <c r="E943" s="10"/>
      <c r="F943" s="10"/>
      <c r="G943" s="13"/>
      <c r="I943" s="84"/>
      <c r="J943" s="117"/>
    </row>
    <row r="944" spans="1:10" ht="12.75">
      <c r="A944" s="12"/>
      <c r="B944" s="10"/>
      <c r="C944" s="10"/>
      <c r="D944" s="10"/>
      <c r="E944" s="10"/>
      <c r="F944" s="10"/>
      <c r="G944" s="13"/>
      <c r="I944" s="84"/>
      <c r="J944" s="117"/>
    </row>
    <row r="945" spans="1:10" ht="12.75">
      <c r="A945" s="12"/>
      <c r="B945" s="10"/>
      <c r="C945" s="10"/>
      <c r="D945" s="10"/>
      <c r="E945" s="10"/>
      <c r="F945" s="10"/>
      <c r="G945" s="13"/>
      <c r="I945" s="84"/>
      <c r="J945" s="117"/>
    </row>
    <row r="946" spans="1:10" ht="12.75">
      <c r="A946" s="12"/>
      <c r="B946" s="10"/>
      <c r="C946" s="10"/>
      <c r="D946" s="10"/>
      <c r="E946" s="10"/>
      <c r="F946" s="10"/>
      <c r="G946" s="13"/>
      <c r="I946" s="84"/>
      <c r="J946" s="117"/>
    </row>
    <row r="947" spans="1:10" ht="12.75">
      <c r="A947" s="12"/>
      <c r="B947" s="10"/>
      <c r="C947" s="10"/>
      <c r="D947" s="10"/>
      <c r="E947" s="10"/>
      <c r="F947" s="10"/>
      <c r="G947" s="13"/>
      <c r="I947" s="84"/>
      <c r="J947" s="117"/>
    </row>
    <row r="948" spans="1:10" ht="12.75">
      <c r="A948" s="12"/>
      <c r="B948" s="10"/>
      <c r="C948" s="10"/>
      <c r="D948" s="10"/>
      <c r="E948" s="10"/>
      <c r="F948" s="10"/>
      <c r="G948" s="13"/>
      <c r="I948" s="84"/>
      <c r="J948" s="117"/>
    </row>
    <row r="949" spans="1:10" ht="12.75">
      <c r="A949" s="12"/>
      <c r="B949" s="10"/>
      <c r="C949" s="10"/>
      <c r="D949" s="10"/>
      <c r="E949" s="10"/>
      <c r="F949" s="10"/>
      <c r="G949" s="13"/>
      <c r="I949" s="84"/>
      <c r="J949" s="117"/>
    </row>
    <row r="950" spans="1:10" ht="12.75">
      <c r="A950" s="12"/>
      <c r="B950" s="10"/>
      <c r="C950" s="10"/>
      <c r="D950" s="10"/>
      <c r="E950" s="10"/>
      <c r="F950" s="10"/>
      <c r="G950" s="13"/>
      <c r="I950" s="84"/>
      <c r="J950" s="117"/>
    </row>
    <row r="951" spans="1:10" ht="12.75">
      <c r="A951" s="12"/>
      <c r="B951" s="10"/>
      <c r="C951" s="10"/>
      <c r="D951" s="10"/>
      <c r="E951" s="10"/>
      <c r="F951" s="10"/>
      <c r="G951" s="13"/>
      <c r="I951" s="84"/>
      <c r="J951" s="117"/>
    </row>
    <row r="952" spans="1:10" ht="12.75">
      <c r="A952" s="12"/>
      <c r="B952" s="10"/>
      <c r="C952" s="10"/>
      <c r="D952" s="10"/>
      <c r="E952" s="10"/>
      <c r="F952" s="10"/>
      <c r="G952" s="13"/>
      <c r="I952" s="84"/>
      <c r="J952" s="117"/>
    </row>
    <row r="953" spans="1:10" ht="12.75">
      <c r="A953" s="12"/>
      <c r="B953" s="10"/>
      <c r="C953" s="10"/>
      <c r="D953" s="10"/>
      <c r="E953" s="10"/>
      <c r="F953" s="10"/>
      <c r="G953" s="13"/>
      <c r="I953" s="84"/>
      <c r="J953" s="117"/>
    </row>
    <row r="954" spans="1:10" ht="12.75">
      <c r="A954" s="12"/>
      <c r="B954" s="10"/>
      <c r="C954" s="10"/>
      <c r="D954" s="10"/>
      <c r="E954" s="10"/>
      <c r="F954" s="10"/>
      <c r="G954" s="13"/>
      <c r="I954" s="84"/>
      <c r="J954" s="117"/>
    </row>
    <row r="955" spans="1:10" ht="12.75">
      <c r="A955" s="12"/>
      <c r="B955" s="10"/>
      <c r="C955" s="10"/>
      <c r="D955" s="10"/>
      <c r="E955" s="10"/>
      <c r="F955" s="10"/>
      <c r="G955" s="13"/>
      <c r="I955" s="84"/>
      <c r="J955" s="117"/>
    </row>
    <row r="956" spans="1:10" ht="12.75">
      <c r="A956" s="12"/>
      <c r="B956" s="10"/>
      <c r="C956" s="10"/>
      <c r="D956" s="10"/>
      <c r="E956" s="10"/>
      <c r="F956" s="10"/>
      <c r="G956" s="13"/>
      <c r="I956" s="84"/>
      <c r="J956" s="117"/>
    </row>
    <row r="957" spans="1:10" ht="12.75">
      <c r="A957" s="12"/>
      <c r="B957" s="10"/>
      <c r="C957" s="10"/>
      <c r="D957" s="10"/>
      <c r="E957" s="10"/>
      <c r="F957" s="10"/>
      <c r="G957" s="13"/>
      <c r="I957" s="84"/>
      <c r="J957" s="117"/>
    </row>
    <row r="958" spans="1:10" ht="12.75">
      <c r="A958" s="12"/>
      <c r="B958" s="10"/>
      <c r="C958" s="10"/>
      <c r="D958" s="10"/>
      <c r="E958" s="10"/>
      <c r="F958" s="10"/>
      <c r="G958" s="13"/>
      <c r="I958" s="84"/>
      <c r="J958" s="117"/>
    </row>
    <row r="959" spans="1:10" ht="12.75">
      <c r="A959" s="12"/>
      <c r="B959" s="10"/>
      <c r="C959" s="10"/>
      <c r="D959" s="10"/>
      <c r="E959" s="10"/>
      <c r="F959" s="10"/>
      <c r="G959" s="13"/>
      <c r="I959" s="84"/>
      <c r="J959" s="117"/>
    </row>
    <row r="960" spans="1:10" ht="12.75">
      <c r="A960" s="12"/>
      <c r="B960" s="10"/>
      <c r="C960" s="10"/>
      <c r="D960" s="10"/>
      <c r="E960" s="10"/>
      <c r="F960" s="10"/>
      <c r="G960" s="13"/>
      <c r="I960" s="84"/>
      <c r="J960" s="117"/>
    </row>
    <row r="961" spans="1:10" ht="12.75">
      <c r="A961" s="12"/>
      <c r="B961" s="10"/>
      <c r="C961" s="10"/>
      <c r="D961" s="10"/>
      <c r="E961" s="10"/>
      <c r="F961" s="10"/>
      <c r="G961" s="13"/>
      <c r="I961" s="84"/>
      <c r="J961" s="117"/>
    </row>
    <row r="962" spans="1:10" ht="12.75">
      <c r="A962" s="12"/>
      <c r="B962" s="10"/>
      <c r="C962" s="10"/>
      <c r="D962" s="10"/>
      <c r="E962" s="10"/>
      <c r="F962" s="10"/>
      <c r="G962" s="13"/>
      <c r="I962" s="84"/>
      <c r="J962" s="117"/>
    </row>
    <row r="963" spans="1:10" ht="12.75">
      <c r="A963" s="12"/>
      <c r="B963" s="10"/>
      <c r="C963" s="10"/>
      <c r="D963" s="10"/>
      <c r="E963" s="10"/>
      <c r="F963" s="10"/>
      <c r="G963" s="13"/>
      <c r="I963" s="84"/>
      <c r="J963" s="117"/>
    </row>
    <row r="964" spans="1:10" ht="12.75">
      <c r="A964" s="12"/>
      <c r="B964" s="10"/>
      <c r="C964" s="10"/>
      <c r="D964" s="10"/>
      <c r="E964" s="10"/>
      <c r="F964" s="10"/>
      <c r="G964" s="13"/>
      <c r="I964" s="84"/>
      <c r="J964" s="117"/>
    </row>
    <row r="965" spans="1:10" ht="12.75">
      <c r="A965" s="12"/>
      <c r="B965" s="10"/>
      <c r="C965" s="10"/>
      <c r="D965" s="10"/>
      <c r="E965" s="10"/>
      <c r="F965" s="10"/>
      <c r="G965" s="13"/>
      <c r="I965" s="84"/>
      <c r="J965" s="117"/>
    </row>
    <row r="966" spans="1:10" ht="12.75">
      <c r="A966" s="12"/>
      <c r="B966" s="10"/>
      <c r="C966" s="10"/>
      <c r="D966" s="10"/>
      <c r="E966" s="10"/>
      <c r="F966" s="10"/>
      <c r="G966" s="13"/>
      <c r="I966" s="84"/>
      <c r="J966" s="117"/>
    </row>
    <row r="967" spans="1:10" ht="12.75">
      <c r="A967" s="12"/>
      <c r="B967" s="10"/>
      <c r="C967" s="10"/>
      <c r="D967" s="10"/>
      <c r="E967" s="10"/>
      <c r="F967" s="10"/>
      <c r="G967" s="13"/>
      <c r="I967" s="84"/>
      <c r="J967" s="117"/>
    </row>
    <row r="968" spans="1:10" ht="12.75">
      <c r="A968" s="12"/>
      <c r="B968" s="10"/>
      <c r="C968" s="10"/>
      <c r="D968" s="10"/>
      <c r="E968" s="10"/>
      <c r="F968" s="10"/>
      <c r="G968" s="13"/>
      <c r="I968" s="84"/>
      <c r="J968" s="117"/>
    </row>
    <row r="969" spans="1:10" ht="12.75">
      <c r="A969" s="12"/>
      <c r="B969" s="10"/>
      <c r="C969" s="10"/>
      <c r="D969" s="10"/>
      <c r="E969" s="10"/>
      <c r="F969" s="10"/>
      <c r="G969" s="13"/>
      <c r="I969" s="84"/>
      <c r="J969" s="117"/>
    </row>
    <row r="970" spans="1:10" ht="12.75">
      <c r="A970" s="12"/>
      <c r="B970" s="10"/>
      <c r="C970" s="10"/>
      <c r="D970" s="10"/>
      <c r="E970" s="10"/>
      <c r="F970" s="10"/>
      <c r="G970" s="13"/>
      <c r="I970" s="84"/>
      <c r="J970" s="117"/>
    </row>
    <row r="971" spans="1:10" ht="12.75">
      <c r="A971" s="12"/>
      <c r="B971" s="10"/>
      <c r="C971" s="10"/>
      <c r="D971" s="10"/>
      <c r="E971" s="10"/>
      <c r="F971" s="10"/>
      <c r="G971" s="13"/>
      <c r="I971" s="84"/>
      <c r="J971" s="117"/>
    </row>
    <row r="972" spans="1:10" ht="12.75">
      <c r="A972" s="12"/>
      <c r="B972" s="10"/>
      <c r="C972" s="10"/>
      <c r="D972" s="10"/>
      <c r="E972" s="10"/>
      <c r="F972" s="10"/>
      <c r="G972" s="13"/>
      <c r="I972" s="84"/>
      <c r="J972" s="117"/>
    </row>
    <row r="973" spans="1:10" ht="12.75">
      <c r="A973" s="12"/>
      <c r="B973" s="10"/>
      <c r="C973" s="10"/>
      <c r="D973" s="10"/>
      <c r="E973" s="10"/>
      <c r="F973" s="10"/>
      <c r="G973" s="13"/>
      <c r="I973" s="84"/>
      <c r="J973" s="117"/>
    </row>
    <row r="974" spans="1:10" ht="12.75">
      <c r="A974" s="12"/>
      <c r="B974" s="10"/>
      <c r="C974" s="10"/>
      <c r="D974" s="10"/>
      <c r="E974" s="10"/>
      <c r="F974" s="10"/>
      <c r="G974" s="13"/>
      <c r="I974" s="84"/>
      <c r="J974" s="117"/>
    </row>
    <row r="975" spans="1:10" ht="12.75">
      <c r="A975" s="12"/>
      <c r="B975" s="10"/>
      <c r="C975" s="10"/>
      <c r="D975" s="10"/>
      <c r="E975" s="10"/>
      <c r="F975" s="10"/>
      <c r="G975" s="13"/>
      <c r="I975" s="84"/>
      <c r="J975" s="117"/>
    </row>
    <row r="976" spans="1:10" ht="12.75">
      <c r="A976" s="12"/>
      <c r="B976" s="10"/>
      <c r="C976" s="10"/>
      <c r="D976" s="10"/>
      <c r="E976" s="10"/>
      <c r="F976" s="10"/>
      <c r="G976" s="13"/>
      <c r="I976" s="84"/>
      <c r="J976" s="117"/>
    </row>
    <row r="977" spans="1:10" ht="12.75">
      <c r="A977" s="12"/>
      <c r="B977" s="10"/>
      <c r="C977" s="10"/>
      <c r="D977" s="10"/>
      <c r="E977" s="10"/>
      <c r="F977" s="10"/>
      <c r="G977" s="13"/>
      <c r="I977" s="84"/>
      <c r="J977" s="117"/>
    </row>
    <row r="978" spans="1:10" ht="12.75">
      <c r="A978" s="12"/>
      <c r="B978" s="10"/>
      <c r="C978" s="10"/>
      <c r="D978" s="10"/>
      <c r="E978" s="10"/>
      <c r="F978" s="10"/>
      <c r="G978" s="13"/>
      <c r="I978" s="84"/>
      <c r="J978" s="117"/>
    </row>
    <row r="979" spans="1:10" ht="12.75">
      <c r="A979" s="12"/>
      <c r="B979" s="10"/>
      <c r="C979" s="10"/>
      <c r="D979" s="10"/>
      <c r="E979" s="10"/>
      <c r="F979" s="10"/>
      <c r="G979" s="13"/>
      <c r="I979" s="84"/>
      <c r="J979" s="117"/>
    </row>
    <row r="980" spans="1:10" ht="12.75">
      <c r="A980" s="12"/>
      <c r="B980" s="10"/>
      <c r="C980" s="10"/>
      <c r="D980" s="10"/>
      <c r="E980" s="10"/>
      <c r="F980" s="10"/>
      <c r="G980" s="13"/>
      <c r="I980" s="84"/>
      <c r="J980" s="117"/>
    </row>
    <row r="981" spans="1:10" ht="12.75">
      <c r="A981" s="12"/>
      <c r="B981" s="10"/>
      <c r="C981" s="10"/>
      <c r="D981" s="10"/>
      <c r="E981" s="10"/>
      <c r="F981" s="10"/>
      <c r="G981" s="13"/>
      <c r="I981" s="84"/>
      <c r="J981" s="117"/>
    </row>
    <row r="982" spans="1:10" ht="12.75">
      <c r="A982" s="12"/>
      <c r="B982" s="10"/>
      <c r="C982" s="10"/>
      <c r="D982" s="10"/>
      <c r="E982" s="10"/>
      <c r="F982" s="10"/>
      <c r="G982" s="13"/>
      <c r="I982" s="84"/>
      <c r="J982" s="117"/>
    </row>
    <row r="983" spans="1:10" ht="12.75">
      <c r="A983" s="12"/>
      <c r="B983" s="10"/>
      <c r="C983" s="10"/>
      <c r="D983" s="10"/>
      <c r="E983" s="10"/>
      <c r="F983" s="10"/>
      <c r="G983" s="13"/>
      <c r="I983" s="84"/>
      <c r="J983" s="117"/>
    </row>
    <row r="984" spans="1:10" ht="12.75">
      <c r="A984" s="12"/>
      <c r="B984" s="10"/>
      <c r="C984" s="10"/>
      <c r="D984" s="10"/>
      <c r="E984" s="10"/>
      <c r="F984" s="10"/>
      <c r="G984" s="13"/>
      <c r="I984" s="84"/>
      <c r="J984" s="117"/>
    </row>
    <row r="985" spans="1:10" ht="12.75">
      <c r="A985" s="12"/>
      <c r="B985" s="10"/>
      <c r="C985" s="10"/>
      <c r="D985" s="10"/>
      <c r="E985" s="10"/>
      <c r="F985" s="10"/>
      <c r="G985" s="13"/>
      <c r="I985" s="84"/>
      <c r="J985" s="117"/>
    </row>
    <row r="986" spans="1:10" ht="12.75">
      <c r="A986" s="12"/>
      <c r="B986" s="10"/>
      <c r="C986" s="10"/>
      <c r="D986" s="10"/>
      <c r="E986" s="10"/>
      <c r="F986" s="10"/>
      <c r="G986" s="13"/>
      <c r="I986" s="84"/>
      <c r="J986" s="117"/>
    </row>
    <row r="987" spans="1:10" ht="12.75">
      <c r="A987" s="12"/>
      <c r="B987" s="10"/>
      <c r="C987" s="10"/>
      <c r="D987" s="10"/>
      <c r="E987" s="10"/>
      <c r="F987" s="10"/>
      <c r="G987" s="13"/>
      <c r="I987" s="84"/>
      <c r="J987" s="117"/>
    </row>
    <row r="988" spans="1:10" ht="12.75">
      <c r="A988" s="12"/>
      <c r="B988" s="10"/>
      <c r="C988" s="10"/>
      <c r="D988" s="10"/>
      <c r="E988" s="10"/>
      <c r="F988" s="10"/>
      <c r="G988" s="13"/>
      <c r="I988" s="84"/>
      <c r="J988" s="117"/>
    </row>
    <row r="989" spans="1:10" ht="12.75">
      <c r="A989" s="12"/>
      <c r="B989" s="10"/>
      <c r="C989" s="10"/>
      <c r="D989" s="10"/>
      <c r="E989" s="10"/>
      <c r="F989" s="10"/>
      <c r="G989" s="13"/>
      <c r="I989" s="84"/>
      <c r="J989" s="117"/>
    </row>
    <row r="990" spans="1:10" ht="12.75">
      <c r="A990" s="12"/>
      <c r="B990" s="10"/>
      <c r="C990" s="10"/>
      <c r="D990" s="10"/>
      <c r="E990" s="10"/>
      <c r="F990" s="10"/>
      <c r="G990" s="13"/>
      <c r="I990" s="84"/>
      <c r="J990" s="117"/>
    </row>
    <row r="991" spans="1:10" ht="12.75">
      <c r="A991" s="12"/>
      <c r="B991" s="10"/>
      <c r="C991" s="10"/>
      <c r="D991" s="10"/>
      <c r="E991" s="10"/>
      <c r="F991" s="10"/>
      <c r="G991" s="13"/>
      <c r="I991" s="84"/>
      <c r="J991" s="117"/>
    </row>
    <row r="992" spans="1:10" ht="12.75">
      <c r="A992" s="12"/>
      <c r="B992" s="10"/>
      <c r="C992" s="10"/>
      <c r="D992" s="10"/>
      <c r="E992" s="10"/>
      <c r="F992" s="10"/>
      <c r="G992" s="13"/>
      <c r="I992" s="84"/>
      <c r="J992" s="117"/>
    </row>
    <row r="993" spans="1:10" ht="12.75">
      <c r="A993" s="12"/>
      <c r="B993" s="10"/>
      <c r="C993" s="10"/>
      <c r="D993" s="10"/>
      <c r="E993" s="10"/>
      <c r="F993" s="10"/>
      <c r="G993" s="13"/>
      <c r="I993" s="84"/>
      <c r="J993" s="117"/>
    </row>
    <row r="994" spans="1:10" ht="12.75">
      <c r="A994" s="12"/>
      <c r="B994" s="10"/>
      <c r="C994" s="10"/>
      <c r="D994" s="10"/>
      <c r="E994" s="10"/>
      <c r="F994" s="10"/>
      <c r="G994" s="13"/>
      <c r="I994" s="84"/>
      <c r="J994" s="117"/>
    </row>
    <row r="995" spans="1:10" ht="12.75">
      <c r="A995" s="12"/>
      <c r="B995" s="10"/>
      <c r="C995" s="10"/>
      <c r="D995" s="10"/>
      <c r="E995" s="10"/>
      <c r="F995" s="10"/>
      <c r="G995" s="13"/>
      <c r="I995" s="84"/>
      <c r="J995" s="117"/>
    </row>
    <row r="996" spans="1:10" ht="12.75">
      <c r="A996" s="12"/>
      <c r="B996" s="10"/>
      <c r="C996" s="10"/>
      <c r="D996" s="10"/>
      <c r="E996" s="10"/>
      <c r="F996" s="10"/>
      <c r="G996" s="13"/>
      <c r="I996" s="84"/>
      <c r="J996" s="117"/>
    </row>
    <row r="997" spans="1:10" ht="12.75">
      <c r="A997" s="12"/>
      <c r="B997" s="10"/>
      <c r="C997" s="10"/>
      <c r="D997" s="10"/>
      <c r="E997" s="10"/>
      <c r="F997" s="10"/>
      <c r="G997" s="13"/>
      <c r="I997" s="84"/>
      <c r="J997" s="117"/>
    </row>
    <row r="998" spans="1:10" ht="12.75">
      <c r="A998" s="12"/>
      <c r="B998" s="10"/>
      <c r="C998" s="10"/>
      <c r="D998" s="10"/>
      <c r="E998" s="10"/>
      <c r="F998" s="10"/>
      <c r="G998" s="13"/>
      <c r="I998" s="84"/>
      <c r="J998" s="117"/>
    </row>
    <row r="999" spans="1:10" ht="12.75">
      <c r="A999" s="12"/>
      <c r="B999" s="10"/>
      <c r="C999" s="10"/>
      <c r="D999" s="10"/>
      <c r="E999" s="10"/>
      <c r="F999" s="10"/>
      <c r="G999" s="13"/>
      <c r="I999" s="84"/>
      <c r="J999" s="117"/>
    </row>
    <row r="1000" spans="1:10" ht="12.75">
      <c r="A1000" s="12"/>
      <c r="B1000" s="10"/>
      <c r="C1000" s="10"/>
      <c r="D1000" s="10"/>
      <c r="E1000" s="10"/>
      <c r="F1000" s="10"/>
      <c r="G1000" s="13"/>
      <c r="I1000" s="84"/>
      <c r="J1000" s="117"/>
    </row>
    <row r="1001" spans="1:10" ht="12.75">
      <c r="A1001" s="12"/>
      <c r="B1001" s="10"/>
      <c r="C1001" s="10"/>
      <c r="D1001" s="10"/>
      <c r="E1001" s="10"/>
      <c r="F1001" s="10"/>
      <c r="G1001" s="13"/>
      <c r="I1001" s="84"/>
      <c r="J1001" s="117"/>
    </row>
    <row r="1002" spans="1:10" ht="12.75">
      <c r="A1002" s="12"/>
      <c r="B1002" s="10"/>
      <c r="C1002" s="10"/>
      <c r="D1002" s="10"/>
      <c r="E1002" s="10"/>
      <c r="F1002" s="10"/>
      <c r="G1002" s="13"/>
      <c r="I1002" s="84"/>
      <c r="J1002" s="117"/>
    </row>
    <row r="1003" spans="1:10" ht="12.75">
      <c r="A1003" s="12"/>
      <c r="B1003" s="10"/>
      <c r="C1003" s="10"/>
      <c r="D1003" s="10"/>
      <c r="E1003" s="10"/>
      <c r="F1003" s="10"/>
      <c r="G1003" s="13"/>
      <c r="I1003" s="84"/>
      <c r="J1003" s="117"/>
    </row>
    <row r="1004" spans="1:10" ht="12.75">
      <c r="A1004" s="12"/>
      <c r="B1004" s="10"/>
      <c r="C1004" s="10"/>
      <c r="D1004" s="10"/>
      <c r="E1004" s="10"/>
      <c r="F1004" s="10"/>
      <c r="G1004" s="13"/>
      <c r="I1004" s="84"/>
      <c r="J1004" s="117"/>
    </row>
    <row r="1005" spans="1:10" ht="12.75">
      <c r="A1005" s="12"/>
      <c r="B1005" s="10"/>
      <c r="C1005" s="10"/>
      <c r="D1005" s="10"/>
      <c r="E1005" s="10"/>
      <c r="F1005" s="10"/>
      <c r="G1005" s="13"/>
      <c r="I1005" s="84"/>
      <c r="J1005" s="117"/>
    </row>
    <row r="1006" spans="1:10" ht="12.75">
      <c r="A1006" s="12"/>
      <c r="B1006" s="10"/>
      <c r="C1006" s="10"/>
      <c r="D1006" s="10"/>
      <c r="E1006" s="10"/>
      <c r="F1006" s="10"/>
      <c r="G1006" s="13"/>
      <c r="I1006" s="84"/>
      <c r="J1006" s="117"/>
    </row>
    <row r="1007" spans="1:10" ht="12.75">
      <c r="A1007" s="12"/>
      <c r="B1007" s="10"/>
      <c r="C1007" s="10"/>
      <c r="D1007" s="10"/>
      <c r="E1007" s="10"/>
      <c r="F1007" s="10"/>
      <c r="G1007" s="13"/>
      <c r="I1007" s="84"/>
      <c r="J1007" s="117"/>
    </row>
    <row r="1008" spans="1:10" ht="12.75">
      <c r="A1008" s="12"/>
      <c r="B1008" s="10"/>
      <c r="C1008" s="10"/>
      <c r="D1008" s="10"/>
      <c r="E1008" s="10"/>
      <c r="F1008" s="10"/>
      <c r="G1008" s="13"/>
      <c r="I1008" s="84"/>
      <c r="J1008" s="117"/>
    </row>
    <row r="1009" spans="1:10" ht="12.75">
      <c r="A1009" s="12"/>
      <c r="B1009" s="10"/>
      <c r="C1009" s="10"/>
      <c r="D1009" s="10"/>
      <c r="E1009" s="10"/>
      <c r="F1009" s="10"/>
      <c r="G1009" s="13"/>
      <c r="I1009" s="84"/>
      <c r="J1009" s="117"/>
    </row>
    <row r="1010" spans="1:10" ht="12.75">
      <c r="A1010" s="12"/>
      <c r="B1010" s="10"/>
      <c r="C1010" s="10"/>
      <c r="D1010" s="10"/>
      <c r="E1010" s="10"/>
      <c r="F1010" s="10"/>
      <c r="G1010" s="13"/>
      <c r="I1010" s="84"/>
      <c r="J1010" s="117"/>
    </row>
    <row r="1011" spans="1:10" ht="12.75">
      <c r="A1011" s="12"/>
      <c r="B1011" s="10"/>
      <c r="C1011" s="10"/>
      <c r="D1011" s="10"/>
      <c r="E1011" s="10"/>
      <c r="F1011" s="10"/>
      <c r="G1011" s="13"/>
      <c r="I1011" s="84"/>
      <c r="J1011" s="117"/>
    </row>
    <row r="1012" spans="1:10" ht="12.75">
      <c r="A1012" s="12"/>
      <c r="B1012" s="10"/>
      <c r="C1012" s="10"/>
      <c r="D1012" s="10"/>
      <c r="E1012" s="10"/>
      <c r="F1012" s="10"/>
      <c r="G1012" s="13"/>
      <c r="I1012" s="84"/>
      <c r="J1012" s="117"/>
    </row>
    <row r="1013" spans="1:10" ht="12.75">
      <c r="A1013" s="12"/>
      <c r="B1013" s="10"/>
      <c r="C1013" s="10"/>
      <c r="D1013" s="10"/>
      <c r="E1013" s="10"/>
      <c r="F1013" s="10"/>
      <c r="G1013" s="13"/>
      <c r="I1013" s="84"/>
      <c r="J1013" s="117"/>
    </row>
    <row r="1014" spans="1:10" ht="12.75">
      <c r="A1014" s="12"/>
      <c r="B1014" s="10"/>
      <c r="C1014" s="10"/>
      <c r="D1014" s="10"/>
      <c r="E1014" s="10"/>
      <c r="F1014" s="10"/>
      <c r="G1014" s="13"/>
      <c r="I1014" s="84"/>
      <c r="J1014" s="117"/>
    </row>
    <row r="1015" spans="1:10" ht="12.75">
      <c r="A1015" s="12"/>
      <c r="B1015" s="10"/>
      <c r="C1015" s="10"/>
      <c r="D1015" s="10"/>
      <c r="E1015" s="10"/>
      <c r="F1015" s="10"/>
      <c r="G1015" s="13"/>
      <c r="I1015" s="84"/>
      <c r="J1015" s="117"/>
    </row>
    <row r="1016" spans="1:10" ht="12.75">
      <c r="A1016" s="12"/>
      <c r="B1016" s="10"/>
      <c r="C1016" s="10"/>
      <c r="D1016" s="10"/>
      <c r="E1016" s="10"/>
      <c r="F1016" s="10"/>
      <c r="G1016" s="13"/>
      <c r="I1016" s="84"/>
      <c r="J1016" s="117"/>
    </row>
    <row r="1017" spans="1:10" ht="12.75">
      <c r="A1017" s="12"/>
      <c r="B1017" s="10"/>
      <c r="C1017" s="10"/>
      <c r="D1017" s="10"/>
      <c r="E1017" s="10"/>
      <c r="F1017" s="10"/>
      <c r="G1017" s="13"/>
      <c r="I1017" s="84"/>
      <c r="J1017" s="117"/>
    </row>
    <row r="1018" spans="1:10" ht="12.75">
      <c r="A1018" s="12"/>
      <c r="B1018" s="10"/>
      <c r="C1018" s="10"/>
      <c r="D1018" s="10"/>
      <c r="E1018" s="10"/>
      <c r="F1018" s="10"/>
      <c r="G1018" s="13"/>
      <c r="I1018" s="84"/>
      <c r="J1018" s="117"/>
    </row>
    <row r="1019" spans="1:10" ht="12.75">
      <c r="A1019" s="12"/>
      <c r="B1019" s="10"/>
      <c r="C1019" s="10"/>
      <c r="D1019" s="10"/>
      <c r="E1019" s="10"/>
      <c r="F1019" s="10"/>
      <c r="G1019" s="13"/>
      <c r="I1019" s="84"/>
      <c r="J1019" s="117"/>
    </row>
    <row r="1020" spans="1:10" ht="12.75">
      <c r="A1020" s="12"/>
      <c r="B1020" s="10"/>
      <c r="C1020" s="10"/>
      <c r="D1020" s="10"/>
      <c r="E1020" s="10"/>
      <c r="F1020" s="10"/>
      <c r="G1020" s="13"/>
      <c r="I1020" s="84"/>
      <c r="J1020" s="117"/>
    </row>
    <row r="1021" spans="1:10" ht="12.75">
      <c r="A1021" s="12"/>
      <c r="B1021" s="10"/>
      <c r="C1021" s="10"/>
      <c r="D1021" s="10"/>
      <c r="E1021" s="10"/>
      <c r="F1021" s="10"/>
      <c r="G1021" s="13"/>
      <c r="I1021" s="84"/>
      <c r="J1021" s="117"/>
    </row>
    <row r="1022" spans="1:10" ht="12.75">
      <c r="A1022" s="12"/>
      <c r="B1022" s="10"/>
      <c r="C1022" s="10"/>
      <c r="D1022" s="10"/>
      <c r="E1022" s="10"/>
      <c r="F1022" s="10"/>
      <c r="G1022" s="13"/>
      <c r="I1022" s="84"/>
      <c r="J1022" s="117"/>
    </row>
    <row r="1023" spans="1:10" ht="12.75">
      <c r="A1023" s="12"/>
      <c r="B1023" s="10"/>
      <c r="C1023" s="10"/>
      <c r="D1023" s="10"/>
      <c r="E1023" s="10"/>
      <c r="F1023" s="10"/>
      <c r="G1023" s="13"/>
      <c r="I1023" s="84"/>
      <c r="J1023" s="117"/>
    </row>
    <row r="1024" spans="1:10" ht="12.75">
      <c r="A1024" s="12"/>
      <c r="B1024" s="10"/>
      <c r="C1024" s="10"/>
      <c r="D1024" s="10"/>
      <c r="E1024" s="10"/>
      <c r="F1024" s="10"/>
      <c r="G1024" s="13"/>
      <c r="I1024" s="84"/>
      <c r="J1024" s="117"/>
    </row>
    <row r="1025" spans="1:10" ht="12.75">
      <c r="A1025" s="12"/>
      <c r="B1025" s="10"/>
      <c r="C1025" s="10"/>
      <c r="D1025" s="10"/>
      <c r="E1025" s="10"/>
      <c r="F1025" s="10"/>
      <c r="G1025" s="13"/>
      <c r="I1025" s="84"/>
      <c r="J1025" s="117"/>
    </row>
    <row r="1026" spans="1:10" ht="12.75">
      <c r="A1026" s="12"/>
      <c r="B1026" s="10"/>
      <c r="C1026" s="10"/>
      <c r="D1026" s="10"/>
      <c r="E1026" s="10"/>
      <c r="F1026" s="10"/>
      <c r="G1026" s="13"/>
      <c r="I1026" s="84"/>
      <c r="J1026" s="117"/>
    </row>
    <row r="1027" spans="1:10" ht="12.75">
      <c r="A1027" s="12"/>
      <c r="B1027" s="10"/>
      <c r="C1027" s="10"/>
      <c r="D1027" s="10"/>
      <c r="E1027" s="10"/>
      <c r="F1027" s="10"/>
      <c r="G1027" s="13"/>
      <c r="I1027" s="84"/>
      <c r="J1027" s="117"/>
    </row>
    <row r="1028" spans="1:10" ht="12.75">
      <c r="A1028" s="12"/>
      <c r="B1028" s="10"/>
      <c r="C1028" s="10"/>
      <c r="D1028" s="10"/>
      <c r="E1028" s="10"/>
      <c r="F1028" s="10"/>
      <c r="G1028" s="13"/>
      <c r="I1028" s="84"/>
      <c r="J1028" s="117"/>
    </row>
    <row r="1029" spans="1:10" ht="12.75">
      <c r="A1029" s="12"/>
      <c r="B1029" s="10"/>
      <c r="C1029" s="10"/>
      <c r="D1029" s="10"/>
      <c r="E1029" s="10"/>
      <c r="F1029" s="10"/>
      <c r="G1029" s="13"/>
      <c r="I1029" s="84"/>
      <c r="J1029" s="117"/>
    </row>
    <row r="1030" spans="1:10" ht="12.75">
      <c r="A1030" s="12"/>
      <c r="B1030" s="10"/>
      <c r="C1030" s="10"/>
      <c r="D1030" s="10"/>
      <c r="E1030" s="10"/>
      <c r="F1030" s="10"/>
      <c r="G1030" s="13"/>
      <c r="I1030" s="84"/>
      <c r="J1030" s="117"/>
    </row>
    <row r="1031" spans="1:10" ht="12.75">
      <c r="A1031" s="12"/>
      <c r="B1031" s="10"/>
      <c r="C1031" s="10"/>
      <c r="D1031" s="10"/>
      <c r="E1031" s="10"/>
      <c r="F1031" s="10"/>
      <c r="G1031" s="13"/>
      <c r="I1031" s="84"/>
      <c r="J1031" s="117"/>
    </row>
    <row r="1032" spans="1:10" ht="12.75">
      <c r="A1032" s="12"/>
      <c r="B1032" s="10"/>
      <c r="C1032" s="10"/>
      <c r="D1032" s="10"/>
      <c r="E1032" s="10"/>
      <c r="F1032" s="10"/>
      <c r="G1032" s="13"/>
      <c r="I1032" s="84"/>
      <c r="J1032" s="117"/>
    </row>
    <row r="1033" spans="1:10" ht="12.75">
      <c r="A1033" s="12"/>
      <c r="B1033" s="10"/>
      <c r="C1033" s="10"/>
      <c r="D1033" s="10"/>
      <c r="E1033" s="10"/>
      <c r="F1033" s="10"/>
      <c r="G1033" s="13"/>
      <c r="I1033" s="84"/>
      <c r="J1033" s="117"/>
    </row>
    <row r="1034" spans="1:10" ht="12.75">
      <c r="A1034" s="12"/>
      <c r="B1034" s="10"/>
      <c r="C1034" s="10"/>
      <c r="D1034" s="10"/>
      <c r="E1034" s="10"/>
      <c r="F1034" s="10"/>
      <c r="G1034" s="13"/>
      <c r="I1034" s="84"/>
      <c r="J1034" s="117"/>
    </row>
    <row r="1035" spans="1:10" ht="12.75">
      <c r="A1035" s="12"/>
      <c r="B1035" s="10"/>
      <c r="C1035" s="10"/>
      <c r="D1035" s="10"/>
      <c r="E1035" s="10"/>
      <c r="F1035" s="10"/>
      <c r="G1035" s="13"/>
      <c r="I1035" s="84"/>
      <c r="J1035" s="117"/>
    </row>
    <row r="1036" spans="1:10" ht="12.75">
      <c r="A1036" s="12"/>
      <c r="B1036" s="10"/>
      <c r="C1036" s="10"/>
      <c r="D1036" s="10"/>
      <c r="E1036" s="10"/>
      <c r="F1036" s="10"/>
      <c r="G1036" s="13"/>
      <c r="I1036" s="84"/>
      <c r="J1036" s="117"/>
    </row>
    <row r="1037" spans="1:10" ht="12.75">
      <c r="A1037" s="12"/>
      <c r="B1037" s="10"/>
      <c r="C1037" s="10"/>
      <c r="D1037" s="10"/>
      <c r="E1037" s="10"/>
      <c r="F1037" s="10"/>
      <c r="G1037" s="13"/>
      <c r="I1037" s="84"/>
      <c r="J1037" s="117"/>
    </row>
    <row r="1038" spans="1:10" ht="12.75">
      <c r="A1038" s="12"/>
      <c r="B1038" s="10"/>
      <c r="C1038" s="10"/>
      <c r="D1038" s="10"/>
      <c r="E1038" s="10"/>
      <c r="F1038" s="10"/>
      <c r="G1038" s="13"/>
      <c r="I1038" s="84"/>
      <c r="J1038" s="117"/>
    </row>
    <row r="1039" spans="1:10" ht="12.75">
      <c r="A1039" s="12"/>
      <c r="B1039" s="10"/>
      <c r="C1039" s="10"/>
      <c r="D1039" s="10"/>
      <c r="E1039" s="10"/>
      <c r="F1039" s="10"/>
      <c r="G1039" s="13"/>
      <c r="I1039" s="84"/>
      <c r="J1039" s="117"/>
    </row>
    <row r="1040" spans="1:10" ht="12.75">
      <c r="A1040" s="12"/>
      <c r="B1040" s="10"/>
      <c r="C1040" s="10"/>
      <c r="D1040" s="10"/>
      <c r="E1040" s="10"/>
      <c r="F1040" s="10"/>
      <c r="G1040" s="13"/>
      <c r="I1040" s="84"/>
      <c r="J1040" s="117"/>
    </row>
    <row r="1041" spans="1:10" ht="12.75">
      <c r="A1041" s="12"/>
      <c r="B1041" s="10"/>
      <c r="C1041" s="10"/>
      <c r="D1041" s="10"/>
      <c r="E1041" s="10"/>
      <c r="F1041" s="10"/>
      <c r="G1041" s="13"/>
      <c r="I1041" s="84"/>
      <c r="J1041" s="117"/>
    </row>
    <row r="1042" spans="1:10" ht="12.75">
      <c r="A1042" s="12"/>
      <c r="B1042" s="10"/>
      <c r="C1042" s="10"/>
      <c r="D1042" s="10"/>
      <c r="E1042" s="10"/>
      <c r="F1042" s="10"/>
      <c r="G1042" s="13"/>
      <c r="I1042" s="84"/>
      <c r="J1042" s="117"/>
    </row>
    <row r="1043" spans="1:10" ht="12.75">
      <c r="A1043" s="12"/>
      <c r="B1043" s="10"/>
      <c r="C1043" s="10"/>
      <c r="D1043" s="10"/>
      <c r="E1043" s="10"/>
      <c r="F1043" s="10"/>
      <c r="G1043" s="13"/>
      <c r="I1043" s="84"/>
      <c r="J1043" s="117"/>
    </row>
    <row r="1044" spans="1:10" ht="12.75">
      <c r="A1044" s="12"/>
      <c r="B1044" s="10"/>
      <c r="C1044" s="10"/>
      <c r="D1044" s="10"/>
      <c r="E1044" s="10"/>
      <c r="F1044" s="10"/>
      <c r="G1044" s="13"/>
      <c r="I1044" s="84"/>
      <c r="J1044" s="117"/>
    </row>
    <row r="1045" spans="1:10" ht="12.75">
      <c r="A1045" s="12"/>
      <c r="B1045" s="10"/>
      <c r="C1045" s="10"/>
      <c r="D1045" s="10"/>
      <c r="E1045" s="10"/>
      <c r="F1045" s="10"/>
      <c r="G1045" s="13"/>
      <c r="I1045" s="84"/>
      <c r="J1045" s="117"/>
    </row>
    <row r="1046" spans="1:10" ht="12.75">
      <c r="A1046" s="12"/>
      <c r="B1046" s="10"/>
      <c r="C1046" s="10"/>
      <c r="D1046" s="10"/>
      <c r="E1046" s="10"/>
      <c r="F1046" s="10"/>
      <c r="G1046" s="13"/>
      <c r="I1046" s="84"/>
      <c r="J1046" s="117"/>
    </row>
    <row r="1047" spans="1:10" ht="12.75">
      <c r="A1047" s="12"/>
      <c r="B1047" s="10"/>
      <c r="C1047" s="10"/>
      <c r="D1047" s="10"/>
      <c r="E1047" s="10"/>
      <c r="F1047" s="10"/>
      <c r="G1047" s="13"/>
      <c r="I1047" s="84"/>
      <c r="J1047" s="117"/>
    </row>
    <row r="1048" spans="1:10" ht="12.75">
      <c r="A1048" s="12"/>
      <c r="B1048" s="10"/>
      <c r="C1048" s="10"/>
      <c r="D1048" s="10"/>
      <c r="E1048" s="10"/>
      <c r="F1048" s="10"/>
      <c r="G1048" s="13"/>
      <c r="I1048" s="84"/>
      <c r="J1048" s="117"/>
    </row>
    <row r="1049" spans="1:10" ht="12.75">
      <c r="A1049" s="12"/>
      <c r="B1049" s="10"/>
      <c r="C1049" s="10"/>
      <c r="D1049" s="10"/>
      <c r="E1049" s="10"/>
      <c r="F1049" s="10"/>
      <c r="G1049" s="13"/>
      <c r="I1049" s="84"/>
      <c r="J1049" s="117"/>
    </row>
    <row r="1050" spans="1:10" ht="12.75">
      <c r="A1050" s="12"/>
      <c r="B1050" s="10"/>
      <c r="C1050" s="10"/>
      <c r="D1050" s="10"/>
      <c r="E1050" s="10"/>
      <c r="F1050" s="10"/>
      <c r="G1050" s="13"/>
      <c r="I1050" s="84"/>
      <c r="J1050" s="117"/>
    </row>
    <row r="1051" spans="1:10" ht="12.75">
      <c r="A1051" s="12"/>
      <c r="B1051" s="10"/>
      <c r="C1051" s="10"/>
      <c r="D1051" s="10"/>
      <c r="E1051" s="10"/>
      <c r="F1051" s="10"/>
      <c r="G1051" s="13"/>
      <c r="I1051" s="84"/>
      <c r="J1051" s="117"/>
    </row>
    <row r="1052" spans="1:10" ht="12.75">
      <c r="A1052" s="12"/>
      <c r="B1052" s="10"/>
      <c r="C1052" s="10"/>
      <c r="D1052" s="10"/>
      <c r="E1052" s="10"/>
      <c r="F1052" s="10"/>
      <c r="G1052" s="13"/>
      <c r="I1052" s="84"/>
      <c r="J1052" s="117"/>
    </row>
    <row r="1053" spans="1:10" ht="12.75">
      <c r="A1053" s="12"/>
      <c r="B1053" s="10"/>
      <c r="C1053" s="10"/>
      <c r="D1053" s="10"/>
      <c r="E1053" s="10"/>
      <c r="F1053" s="10"/>
      <c r="G1053" s="13"/>
      <c r="I1053" s="84"/>
      <c r="J1053" s="117"/>
    </row>
    <row r="1054" spans="1:10" ht="12.75">
      <c r="A1054" s="12"/>
      <c r="B1054" s="10"/>
      <c r="C1054" s="10"/>
      <c r="D1054" s="10"/>
      <c r="E1054" s="10"/>
      <c r="F1054" s="10"/>
      <c r="G1054" s="13"/>
      <c r="I1054" s="84"/>
      <c r="J1054" s="117"/>
    </row>
    <row r="1055" spans="1:10" ht="12.75">
      <c r="A1055" s="12"/>
      <c r="B1055" s="10"/>
      <c r="C1055" s="10"/>
      <c r="D1055" s="10"/>
      <c r="E1055" s="10"/>
      <c r="F1055" s="10"/>
      <c r="G1055" s="13"/>
      <c r="I1055" s="84"/>
      <c r="J1055" s="117"/>
    </row>
    <row r="1056" spans="1:10" ht="12.75">
      <c r="A1056" s="12"/>
      <c r="B1056" s="10"/>
      <c r="C1056" s="10"/>
      <c r="D1056" s="10"/>
      <c r="E1056" s="10"/>
      <c r="F1056" s="10"/>
      <c r="G1056" s="13"/>
      <c r="I1056" s="84"/>
      <c r="J1056" s="117"/>
    </row>
    <row r="1057" spans="1:10" ht="12.75">
      <c r="A1057" s="12"/>
      <c r="B1057" s="10"/>
      <c r="C1057" s="10"/>
      <c r="D1057" s="10"/>
      <c r="E1057" s="10"/>
      <c r="F1057" s="10"/>
      <c r="G1057" s="13"/>
      <c r="I1057" s="84"/>
      <c r="J1057" s="117"/>
    </row>
    <row r="1058" spans="1:10" ht="12.75">
      <c r="A1058" s="12"/>
      <c r="B1058" s="10"/>
      <c r="C1058" s="10"/>
      <c r="D1058" s="10"/>
      <c r="E1058" s="10"/>
      <c r="F1058" s="10"/>
      <c r="G1058" s="13"/>
      <c r="I1058" s="84"/>
      <c r="J1058" s="117"/>
    </row>
    <row r="1059" spans="1:10" ht="12.75">
      <c r="A1059" s="12"/>
      <c r="B1059" s="10"/>
      <c r="C1059" s="10"/>
      <c r="D1059" s="10"/>
      <c r="E1059" s="10"/>
      <c r="F1059" s="10"/>
      <c r="G1059" s="13"/>
      <c r="I1059" s="84"/>
      <c r="J1059" s="117"/>
    </row>
    <row r="1060" spans="1:10" ht="12.75">
      <c r="A1060" s="12"/>
      <c r="B1060" s="10"/>
      <c r="C1060" s="10"/>
      <c r="D1060" s="10"/>
      <c r="E1060" s="10"/>
      <c r="F1060" s="10"/>
      <c r="G1060" s="13"/>
      <c r="I1060" s="84"/>
      <c r="J1060" s="117"/>
    </row>
    <row r="1061" spans="1:10" ht="12.75">
      <c r="A1061" s="12"/>
      <c r="B1061" s="10"/>
      <c r="C1061" s="10"/>
      <c r="D1061" s="10"/>
      <c r="E1061" s="10"/>
      <c r="F1061" s="10"/>
      <c r="G1061" s="13"/>
      <c r="I1061" s="84"/>
      <c r="J1061" s="117"/>
    </row>
    <row r="1062" spans="1:10" ht="12.75">
      <c r="A1062" s="12"/>
      <c r="B1062" s="10"/>
      <c r="C1062" s="10"/>
      <c r="D1062" s="10"/>
      <c r="E1062" s="10"/>
      <c r="F1062" s="10"/>
      <c r="G1062" s="13"/>
      <c r="I1062" s="84"/>
      <c r="J1062" s="117"/>
    </row>
    <row r="1063" spans="1:10" ht="12.75">
      <c r="A1063" s="12"/>
      <c r="B1063" s="10"/>
      <c r="C1063" s="10"/>
      <c r="D1063" s="10"/>
      <c r="E1063" s="10"/>
      <c r="F1063" s="10"/>
      <c r="G1063" s="13"/>
      <c r="I1063" s="84"/>
      <c r="J1063" s="117"/>
    </row>
    <row r="1064" spans="1:10" ht="12.75">
      <c r="A1064" s="12"/>
      <c r="B1064" s="10"/>
      <c r="C1064" s="10"/>
      <c r="D1064" s="10"/>
      <c r="E1064" s="10"/>
      <c r="F1064" s="10"/>
      <c r="G1064" s="13"/>
      <c r="I1064" s="84"/>
      <c r="J1064" s="117"/>
    </row>
    <row r="1065" spans="1:10" ht="12.75">
      <c r="A1065" s="12"/>
      <c r="B1065" s="10"/>
      <c r="C1065" s="10"/>
      <c r="D1065" s="10"/>
      <c r="E1065" s="10"/>
      <c r="F1065" s="10"/>
      <c r="G1065" s="13"/>
      <c r="I1065" s="84"/>
      <c r="J1065" s="117"/>
    </row>
    <row r="1066" spans="1:10" ht="12.75">
      <c r="A1066" s="12"/>
      <c r="B1066" s="10"/>
      <c r="C1066" s="10"/>
      <c r="D1066" s="10"/>
      <c r="E1066" s="10"/>
      <c r="F1066" s="10"/>
      <c r="G1066" s="13"/>
      <c r="I1066" s="84"/>
      <c r="J1066" s="117"/>
    </row>
    <row r="1067" spans="1:10" ht="12.75">
      <c r="A1067" s="12"/>
      <c r="B1067" s="10"/>
      <c r="C1067" s="10"/>
      <c r="D1067" s="10"/>
      <c r="E1067" s="10"/>
      <c r="F1067" s="10"/>
      <c r="G1067" s="13"/>
      <c r="I1067" s="84"/>
      <c r="J1067" s="117"/>
    </row>
    <row r="1068" spans="1:10" ht="12.75">
      <c r="A1068" s="12"/>
      <c r="B1068" s="10"/>
      <c r="C1068" s="10"/>
      <c r="D1068" s="10"/>
      <c r="E1068" s="10"/>
      <c r="F1068" s="10"/>
      <c r="G1068" s="13"/>
      <c r="I1068" s="84"/>
      <c r="J1068" s="117"/>
    </row>
    <row r="1069" spans="1:10" ht="12.75">
      <c r="A1069" s="12"/>
      <c r="B1069" s="10"/>
      <c r="C1069" s="10"/>
      <c r="D1069" s="10"/>
      <c r="E1069" s="10"/>
      <c r="F1069" s="10"/>
      <c r="G1069" s="13"/>
      <c r="I1069" s="84"/>
      <c r="J1069" s="117"/>
    </row>
    <row r="1070" spans="1:10" ht="12.75">
      <c r="A1070" s="12"/>
      <c r="B1070" s="10"/>
      <c r="C1070" s="10"/>
      <c r="D1070" s="10"/>
      <c r="E1070" s="10"/>
      <c r="F1070" s="10"/>
      <c r="G1070" s="13"/>
      <c r="I1070" s="84"/>
      <c r="J1070" s="117"/>
    </row>
    <row r="1071" spans="1:10" ht="12.75">
      <c r="A1071" s="12"/>
      <c r="B1071" s="10"/>
      <c r="C1071" s="10"/>
      <c r="D1071" s="10"/>
      <c r="E1071" s="10"/>
      <c r="F1071" s="10"/>
      <c r="G1071" s="13"/>
      <c r="I1071" s="84"/>
      <c r="J1071" s="117"/>
    </row>
    <row r="1072" spans="1:10" ht="12.75">
      <c r="A1072" s="12"/>
      <c r="B1072" s="10"/>
      <c r="C1072" s="10"/>
      <c r="D1072" s="10"/>
      <c r="E1072" s="10"/>
      <c r="F1072" s="10"/>
      <c r="G1072" s="13"/>
      <c r="I1072" s="84"/>
      <c r="J1072" s="117"/>
    </row>
    <row r="1073" spans="1:10" ht="12.75">
      <c r="A1073" s="12"/>
      <c r="B1073" s="10"/>
      <c r="C1073" s="10"/>
      <c r="D1073" s="10"/>
      <c r="E1073" s="10"/>
      <c r="F1073" s="10"/>
      <c r="G1073" s="13"/>
      <c r="I1073" s="84"/>
      <c r="J1073" s="117"/>
    </row>
    <row r="1074" spans="1:10" ht="12.75">
      <c r="A1074" s="12"/>
      <c r="B1074" s="10"/>
      <c r="C1074" s="10"/>
      <c r="D1074" s="10"/>
      <c r="E1074" s="10"/>
      <c r="F1074" s="10"/>
      <c r="G1074" s="13"/>
      <c r="I1074" s="84"/>
      <c r="J1074" s="117"/>
    </row>
    <row r="1075" spans="1:10" ht="12.75">
      <c r="A1075" s="12"/>
      <c r="B1075" s="10"/>
      <c r="C1075" s="10"/>
      <c r="D1075" s="10"/>
      <c r="E1075" s="10"/>
      <c r="F1075" s="10"/>
      <c r="G1075" s="13"/>
      <c r="I1075" s="84"/>
      <c r="J1075" s="117"/>
    </row>
    <row r="1076" spans="1:10" ht="12.75">
      <c r="A1076" s="12"/>
      <c r="B1076" s="10"/>
      <c r="C1076" s="10"/>
      <c r="D1076" s="10"/>
      <c r="E1076" s="10"/>
      <c r="F1076" s="10"/>
      <c r="G1076" s="13"/>
      <c r="I1076" s="84"/>
      <c r="J1076" s="117"/>
    </row>
    <row r="1077" spans="1:10" ht="12.75">
      <c r="A1077" s="12"/>
      <c r="B1077" s="10"/>
      <c r="C1077" s="10"/>
      <c r="D1077" s="10"/>
      <c r="E1077" s="10"/>
      <c r="F1077" s="10"/>
      <c r="G1077" s="13"/>
      <c r="I1077" s="84"/>
      <c r="J1077" s="117"/>
    </row>
    <row r="1078" spans="1:10" ht="12.75">
      <c r="A1078" s="12"/>
      <c r="B1078" s="10"/>
      <c r="C1078" s="10"/>
      <c r="D1078" s="10"/>
      <c r="E1078" s="10"/>
      <c r="F1078" s="10"/>
      <c r="G1078" s="13"/>
      <c r="I1078" s="84"/>
      <c r="J1078" s="117"/>
    </row>
    <row r="1079" spans="1:10" ht="12.75">
      <c r="A1079" s="12"/>
      <c r="B1079" s="10"/>
      <c r="C1079" s="10"/>
      <c r="D1079" s="10"/>
      <c r="E1079" s="10"/>
      <c r="F1079" s="10"/>
      <c r="G1079" s="13"/>
      <c r="I1079" s="84"/>
      <c r="J1079" s="117"/>
    </row>
    <row r="1080" spans="1:10" ht="12.75">
      <c r="A1080" s="12"/>
      <c r="B1080" s="10"/>
      <c r="C1080" s="10"/>
      <c r="D1080" s="10"/>
      <c r="E1080" s="10"/>
      <c r="F1080" s="10"/>
      <c r="G1080" s="13"/>
      <c r="I1080" s="84"/>
      <c r="J1080" s="117"/>
    </row>
    <row r="1081" spans="1:10" ht="12.75">
      <c r="A1081" s="12"/>
      <c r="B1081" s="10"/>
      <c r="C1081" s="10"/>
      <c r="D1081" s="10"/>
      <c r="E1081" s="10"/>
      <c r="F1081" s="10"/>
      <c r="G1081" s="13"/>
      <c r="I1081" s="84"/>
      <c r="J1081" s="117"/>
    </row>
    <row r="1082" spans="1:10" ht="12.75">
      <c r="A1082" s="12"/>
      <c r="B1082" s="10"/>
      <c r="C1082" s="10"/>
      <c r="D1082" s="10"/>
      <c r="E1082" s="10"/>
      <c r="F1082" s="10"/>
      <c r="G1082" s="13"/>
      <c r="I1082" s="84"/>
      <c r="J1082" s="117"/>
    </row>
    <row r="1083" spans="1:10" ht="12.75">
      <c r="A1083" s="12"/>
      <c r="B1083" s="10"/>
      <c r="C1083" s="10"/>
      <c r="D1083" s="10"/>
      <c r="E1083" s="10"/>
      <c r="F1083" s="10"/>
      <c r="G1083" s="13"/>
      <c r="I1083" s="84"/>
      <c r="J1083" s="117"/>
    </row>
    <row r="1084" spans="1:10" ht="12.75">
      <c r="A1084" s="12"/>
      <c r="B1084" s="10"/>
      <c r="C1084" s="10"/>
      <c r="D1084" s="10"/>
      <c r="E1084" s="10"/>
      <c r="F1084" s="10"/>
      <c r="G1084" s="13"/>
      <c r="I1084" s="84"/>
      <c r="J1084" s="117"/>
    </row>
    <row r="1085" spans="1:10" ht="12.75">
      <c r="A1085" s="12"/>
      <c r="B1085" s="10"/>
      <c r="C1085" s="10"/>
      <c r="D1085" s="10"/>
      <c r="E1085" s="10"/>
      <c r="F1085" s="10"/>
      <c r="G1085" s="13"/>
      <c r="I1085" s="84"/>
      <c r="J1085" s="117"/>
    </row>
    <row r="1086" spans="1:10" ht="12.75">
      <c r="A1086" s="12"/>
      <c r="B1086" s="10"/>
      <c r="C1086" s="10"/>
      <c r="D1086" s="10"/>
      <c r="E1086" s="10"/>
      <c r="F1086" s="10"/>
      <c r="G1086" s="13"/>
      <c r="I1086" s="84"/>
      <c r="J1086" s="117"/>
    </row>
    <row r="1087" spans="1:10" ht="12.75">
      <c r="A1087" s="12"/>
      <c r="B1087" s="10"/>
      <c r="C1087" s="10"/>
      <c r="D1087" s="10"/>
      <c r="E1087" s="10"/>
      <c r="F1087" s="10"/>
      <c r="G1087" s="13"/>
      <c r="I1087" s="84"/>
      <c r="J1087" s="117"/>
    </row>
    <row r="1088" spans="1:10" ht="12.75">
      <c r="A1088" s="12"/>
      <c r="B1088" s="10"/>
      <c r="C1088" s="10"/>
      <c r="D1088" s="10"/>
      <c r="E1088" s="10"/>
      <c r="F1088" s="10"/>
      <c r="G1088" s="13"/>
      <c r="I1088" s="84"/>
      <c r="J1088" s="117"/>
    </row>
    <row r="1089" spans="1:10" ht="12.75">
      <c r="A1089" s="12"/>
      <c r="B1089" s="10"/>
      <c r="C1089" s="10"/>
      <c r="D1089" s="10"/>
      <c r="E1089" s="10"/>
      <c r="F1089" s="10"/>
      <c r="G1089" s="13"/>
      <c r="I1089" s="84"/>
      <c r="J1089" s="117"/>
    </row>
    <row r="1090" spans="1:10" ht="12.75">
      <c r="A1090" s="12"/>
      <c r="B1090" s="10"/>
      <c r="C1090" s="10"/>
      <c r="D1090" s="10"/>
      <c r="E1090" s="10"/>
      <c r="F1090" s="10"/>
      <c r="G1090" s="13"/>
      <c r="I1090" s="84"/>
      <c r="J1090" s="117"/>
    </row>
    <row r="1091" spans="1:10" ht="12.75">
      <c r="A1091" s="12"/>
      <c r="B1091" s="10"/>
      <c r="C1091" s="10"/>
      <c r="D1091" s="10"/>
      <c r="E1091" s="10"/>
      <c r="F1091" s="10"/>
      <c r="G1091" s="13"/>
      <c r="I1091" s="84"/>
      <c r="J1091" s="117"/>
    </row>
    <row r="1092" spans="1:10" ht="12.75">
      <c r="A1092" s="12"/>
      <c r="B1092" s="10"/>
      <c r="C1092" s="10"/>
      <c r="D1092" s="10"/>
      <c r="E1092" s="10"/>
      <c r="F1092" s="10"/>
      <c r="G1092" s="13"/>
      <c r="I1092" s="84"/>
      <c r="J1092" s="117"/>
    </row>
    <row r="1093" spans="1:10" ht="12.75">
      <c r="A1093" s="12"/>
      <c r="B1093" s="10"/>
      <c r="C1093" s="10"/>
      <c r="D1093" s="10"/>
      <c r="E1093" s="10"/>
      <c r="F1093" s="10"/>
      <c r="G1093" s="13"/>
      <c r="I1093" s="84"/>
      <c r="J1093" s="117"/>
    </row>
    <row r="1094" spans="1:10" ht="12.75">
      <c r="A1094" s="12"/>
      <c r="B1094" s="10"/>
      <c r="C1094" s="10"/>
      <c r="D1094" s="10"/>
      <c r="E1094" s="10"/>
      <c r="F1094" s="10"/>
      <c r="G1094" s="13"/>
      <c r="I1094" s="84"/>
      <c r="J1094" s="117"/>
    </row>
    <row r="1095" spans="1:10" ht="12.75">
      <c r="A1095" s="12"/>
      <c r="B1095" s="10"/>
      <c r="C1095" s="10"/>
      <c r="D1095" s="10"/>
      <c r="E1095" s="10"/>
      <c r="F1095" s="10"/>
      <c r="G1095" s="13"/>
      <c r="I1095" s="84"/>
      <c r="J1095" s="117"/>
    </row>
    <row r="1096" spans="1:10" ht="12.75">
      <c r="A1096" s="12"/>
      <c r="B1096" s="10"/>
      <c r="C1096" s="10"/>
      <c r="D1096" s="10"/>
      <c r="E1096" s="10"/>
      <c r="F1096" s="10"/>
      <c r="G1096" s="13"/>
      <c r="I1096" s="84"/>
      <c r="J1096" s="117"/>
    </row>
    <row r="1097" spans="1:10" ht="12.75">
      <c r="A1097" s="12"/>
      <c r="B1097" s="10"/>
      <c r="C1097" s="10"/>
      <c r="D1097" s="10"/>
      <c r="E1097" s="10"/>
      <c r="F1097" s="10"/>
      <c r="G1097" s="13"/>
      <c r="I1097" s="84"/>
      <c r="J1097" s="117"/>
    </row>
    <row r="1098" spans="1:10" ht="12.75">
      <c r="A1098" s="12"/>
      <c r="B1098" s="10"/>
      <c r="C1098" s="10"/>
      <c r="D1098" s="10"/>
      <c r="E1098" s="10"/>
      <c r="F1098" s="10"/>
      <c r="G1098" s="13"/>
      <c r="I1098" s="84"/>
      <c r="J1098" s="117"/>
    </row>
    <row r="1099" spans="1:10" ht="12.75">
      <c r="A1099" s="12"/>
      <c r="B1099" s="10"/>
      <c r="C1099" s="10"/>
      <c r="D1099" s="10"/>
      <c r="E1099" s="10"/>
      <c r="F1099" s="10"/>
      <c r="G1099" s="13"/>
      <c r="I1099" s="84"/>
      <c r="J1099" s="117"/>
    </row>
    <row r="1100" spans="1:10" ht="12.75">
      <c r="A1100" s="12"/>
      <c r="B1100" s="10"/>
      <c r="C1100" s="10"/>
      <c r="D1100" s="10"/>
      <c r="E1100" s="10"/>
      <c r="F1100" s="10"/>
      <c r="G1100" s="13"/>
      <c r="I1100" s="84"/>
      <c r="J1100" s="117"/>
    </row>
    <row r="1101" spans="1:10" ht="12.75">
      <c r="A1101" s="12"/>
      <c r="B1101" s="10"/>
      <c r="C1101" s="10"/>
      <c r="D1101" s="10"/>
      <c r="E1101" s="10"/>
      <c r="F1101" s="10"/>
      <c r="G1101" s="13"/>
      <c r="I1101" s="84"/>
      <c r="J1101" s="117"/>
    </row>
    <row r="1102" spans="1:10" ht="12.75">
      <c r="A1102" s="12"/>
      <c r="B1102" s="10"/>
      <c r="C1102" s="10"/>
      <c r="D1102" s="10"/>
      <c r="E1102" s="10"/>
      <c r="F1102" s="10"/>
      <c r="G1102" s="13"/>
      <c r="I1102" s="84"/>
      <c r="J1102" s="117"/>
    </row>
    <row r="1103" spans="1:10" ht="12.75">
      <c r="A1103" s="12"/>
      <c r="B1103" s="10"/>
      <c r="C1103" s="10"/>
      <c r="D1103" s="10"/>
      <c r="E1103" s="10"/>
      <c r="F1103" s="10"/>
      <c r="G1103" s="13"/>
      <c r="I1103" s="84"/>
      <c r="J1103" s="117"/>
    </row>
    <row r="1104" spans="1:10" ht="12.75">
      <c r="A1104" s="12"/>
      <c r="B1104" s="10"/>
      <c r="C1104" s="10"/>
      <c r="D1104" s="10"/>
      <c r="E1104" s="10"/>
      <c r="F1104" s="10"/>
      <c r="G1104" s="13"/>
      <c r="I1104" s="84"/>
      <c r="J1104" s="117"/>
    </row>
    <row r="1105" spans="1:10" ht="12.75">
      <c r="A1105" s="12"/>
      <c r="B1105" s="10"/>
      <c r="C1105" s="10"/>
      <c r="D1105" s="10"/>
      <c r="E1105" s="10"/>
      <c r="F1105" s="10"/>
      <c r="G1105" s="13"/>
      <c r="I1105" s="84"/>
      <c r="J1105" s="117"/>
    </row>
    <row r="1106" spans="1:10" ht="12.75">
      <c r="A1106" s="12"/>
      <c r="B1106" s="10"/>
      <c r="C1106" s="10"/>
      <c r="D1106" s="10"/>
      <c r="E1106" s="10"/>
      <c r="F1106" s="10"/>
      <c r="G1106" s="13"/>
      <c r="I1106" s="84"/>
      <c r="J1106" s="117"/>
    </row>
    <row r="1107" spans="1:10" ht="12.75">
      <c r="A1107" s="12"/>
      <c r="B1107" s="10"/>
      <c r="C1107" s="10"/>
      <c r="D1107" s="10"/>
      <c r="E1107" s="10"/>
      <c r="F1107" s="10"/>
      <c r="G1107" s="13"/>
      <c r="I1107" s="84"/>
      <c r="J1107" s="117"/>
    </row>
    <row r="1108" spans="1:10" ht="12.75">
      <c r="A1108" s="12"/>
      <c r="B1108" s="10"/>
      <c r="C1108" s="10"/>
      <c r="D1108" s="10"/>
      <c r="E1108" s="10"/>
      <c r="F1108" s="10"/>
      <c r="G1108" s="13"/>
      <c r="I1108" s="84"/>
      <c r="J1108" s="117"/>
    </row>
    <row r="1109" spans="1:10" ht="12.75">
      <c r="A1109" s="12"/>
      <c r="B1109" s="10"/>
      <c r="C1109" s="10"/>
      <c r="D1109" s="10"/>
      <c r="E1109" s="10"/>
      <c r="F1109" s="10"/>
      <c r="G1109" s="13"/>
      <c r="I1109" s="84"/>
      <c r="J1109" s="117"/>
    </row>
    <row r="1110" spans="1:10" ht="12.75">
      <c r="A1110" s="12"/>
      <c r="B1110" s="10"/>
      <c r="C1110" s="10"/>
      <c r="D1110" s="10"/>
      <c r="E1110" s="10"/>
      <c r="F1110" s="10"/>
      <c r="G1110" s="13"/>
      <c r="I1110" s="84"/>
      <c r="J1110" s="117"/>
    </row>
    <row r="1111" spans="1:10" ht="12.75">
      <c r="A1111" s="12"/>
      <c r="B1111" s="10"/>
      <c r="C1111" s="10"/>
      <c r="D1111" s="10"/>
      <c r="E1111" s="10"/>
      <c r="F1111" s="10"/>
      <c r="G1111" s="13"/>
      <c r="I1111" s="84"/>
      <c r="J1111" s="117"/>
    </row>
    <row r="1112" spans="1:10" ht="12.75">
      <c r="A1112" s="12"/>
      <c r="B1112" s="10"/>
      <c r="C1112" s="10"/>
      <c r="D1112" s="10"/>
      <c r="E1112" s="10"/>
      <c r="F1112" s="10"/>
      <c r="G1112" s="13"/>
      <c r="I1112" s="84"/>
      <c r="J1112" s="117"/>
    </row>
    <row r="1113" spans="1:10" ht="12.75">
      <c r="A1113" s="12"/>
      <c r="B1113" s="10"/>
      <c r="C1113" s="10"/>
      <c r="D1113" s="10"/>
      <c r="E1113" s="10"/>
      <c r="F1113" s="10"/>
      <c r="G1113" s="13"/>
      <c r="I1113" s="84"/>
      <c r="J1113" s="117"/>
    </row>
    <row r="1114" spans="1:10" ht="12.75">
      <c r="A1114" s="12"/>
      <c r="B1114" s="10"/>
      <c r="C1114" s="10"/>
      <c r="D1114" s="10"/>
      <c r="E1114" s="10"/>
      <c r="F1114" s="10"/>
      <c r="G1114" s="13"/>
      <c r="I1114" s="84"/>
      <c r="J1114" s="117"/>
    </row>
    <row r="1115" spans="1:10" ht="12.75">
      <c r="A1115" s="12"/>
      <c r="B1115" s="10"/>
      <c r="C1115" s="10"/>
      <c r="D1115" s="10"/>
      <c r="E1115" s="10"/>
      <c r="F1115" s="10"/>
      <c r="G1115" s="13"/>
      <c r="I1115" s="84"/>
      <c r="J1115" s="117"/>
    </row>
    <row r="1116" spans="1:10" ht="12.75">
      <c r="A1116" s="12"/>
      <c r="B1116" s="10"/>
      <c r="C1116" s="10"/>
      <c r="D1116" s="10"/>
      <c r="E1116" s="10"/>
      <c r="F1116" s="10"/>
      <c r="G1116" s="13"/>
      <c r="I1116" s="84"/>
      <c r="J1116" s="117"/>
    </row>
    <row r="1117" spans="1:10" ht="12.75">
      <c r="A1117" s="12"/>
      <c r="B1117" s="10"/>
      <c r="C1117" s="10"/>
      <c r="D1117" s="10"/>
      <c r="E1117" s="10"/>
      <c r="F1117" s="10"/>
      <c r="G1117" s="13"/>
      <c r="I1117" s="84"/>
      <c r="J1117" s="117"/>
    </row>
    <row r="1118" spans="1:10" ht="12.75">
      <c r="A1118" s="12"/>
      <c r="B1118" s="10"/>
      <c r="C1118" s="10"/>
      <c r="D1118" s="10"/>
      <c r="E1118" s="10"/>
      <c r="F1118" s="10"/>
      <c r="G1118" s="13"/>
      <c r="I1118" s="84"/>
      <c r="J1118" s="117"/>
    </row>
    <row r="1119" spans="1:10" ht="12.75">
      <c r="A1119" s="12"/>
      <c r="B1119" s="10"/>
      <c r="C1119" s="10"/>
      <c r="D1119" s="10"/>
      <c r="E1119" s="10"/>
      <c r="F1119" s="10"/>
      <c r="G1119" s="13"/>
      <c r="I1119" s="84"/>
      <c r="J1119" s="117"/>
    </row>
    <row r="1120" spans="1:10" ht="12.75">
      <c r="A1120" s="12"/>
      <c r="B1120" s="10"/>
      <c r="C1120" s="10"/>
      <c r="D1120" s="10"/>
      <c r="E1120" s="10"/>
      <c r="F1120" s="10"/>
      <c r="G1120" s="13"/>
      <c r="I1120" s="84"/>
      <c r="J1120" s="117"/>
    </row>
    <row r="1121" spans="1:10" ht="12.75">
      <c r="A1121" s="12"/>
      <c r="B1121" s="10"/>
      <c r="C1121" s="10"/>
      <c r="D1121" s="10"/>
      <c r="E1121" s="10"/>
      <c r="F1121" s="10"/>
      <c r="G1121" s="13"/>
      <c r="I1121" s="84"/>
      <c r="J1121" s="117"/>
    </row>
    <row r="1122" spans="1:10" ht="12.75">
      <c r="A1122" s="12"/>
      <c r="B1122" s="10"/>
      <c r="C1122" s="10"/>
      <c r="D1122" s="10"/>
      <c r="E1122" s="10"/>
      <c r="F1122" s="10"/>
      <c r="G1122" s="13"/>
      <c r="I1122" s="84"/>
      <c r="J1122" s="117"/>
    </row>
    <row r="1123" spans="1:10" ht="12.75">
      <c r="A1123" s="12"/>
      <c r="B1123" s="10"/>
      <c r="C1123" s="10"/>
      <c r="D1123" s="10"/>
      <c r="E1123" s="10"/>
      <c r="F1123" s="10"/>
      <c r="G1123" s="13"/>
      <c r="I1123" s="84"/>
      <c r="J1123" s="117"/>
    </row>
    <row r="1124" spans="1:10" ht="12.75">
      <c r="A1124" s="12"/>
      <c r="B1124" s="10"/>
      <c r="C1124" s="10"/>
      <c r="D1124" s="10"/>
      <c r="E1124" s="10"/>
      <c r="F1124" s="10"/>
      <c r="G1124" s="13"/>
      <c r="I1124" s="84"/>
      <c r="J1124" s="117"/>
    </row>
    <row r="1125" spans="1:10" ht="12.75">
      <c r="A1125" s="12"/>
      <c r="B1125" s="10"/>
      <c r="C1125" s="10"/>
      <c r="D1125" s="10"/>
      <c r="E1125" s="10"/>
      <c r="F1125" s="10"/>
      <c r="G1125" s="13"/>
      <c r="I1125" s="84"/>
      <c r="J1125" s="117"/>
    </row>
    <row r="1126" spans="1:10" ht="12.75">
      <c r="A1126" s="12"/>
      <c r="B1126" s="10"/>
      <c r="C1126" s="10"/>
      <c r="D1126" s="10"/>
      <c r="E1126" s="10"/>
      <c r="F1126" s="10"/>
      <c r="G1126" s="13"/>
      <c r="I1126" s="84"/>
      <c r="J1126" s="117"/>
    </row>
    <row r="1127" spans="1:10" ht="12.75">
      <c r="A1127" s="12"/>
      <c r="B1127" s="10"/>
      <c r="C1127" s="10"/>
      <c r="D1127" s="10"/>
      <c r="E1127" s="10"/>
      <c r="F1127" s="10"/>
      <c r="G1127" s="13"/>
      <c r="I1127" s="84"/>
      <c r="J1127" s="117"/>
    </row>
    <row r="1128" spans="1:10" ht="12.75">
      <c r="A1128" s="12"/>
      <c r="B1128" s="10"/>
      <c r="C1128" s="10"/>
      <c r="D1128" s="10"/>
      <c r="E1128" s="10"/>
      <c r="F1128" s="10"/>
      <c r="G1128" s="13"/>
      <c r="I1128" s="84"/>
      <c r="J1128" s="117"/>
    </row>
    <row r="1129" spans="1:10" ht="12.75">
      <c r="A1129" s="12"/>
      <c r="B1129" s="10"/>
      <c r="C1129" s="10"/>
      <c r="D1129" s="10"/>
      <c r="E1129" s="10"/>
      <c r="F1129" s="10"/>
      <c r="G1129" s="13"/>
      <c r="I1129" s="84"/>
      <c r="J1129" s="117"/>
    </row>
    <row r="1130" spans="1:10" ht="12.75">
      <c r="A1130" s="12"/>
      <c r="B1130" s="10"/>
      <c r="C1130" s="10"/>
      <c r="D1130" s="10"/>
      <c r="E1130" s="10"/>
      <c r="F1130" s="10"/>
      <c r="G1130" s="13"/>
      <c r="I1130" s="84"/>
      <c r="J1130" s="117"/>
    </row>
    <row r="1131" spans="1:10" ht="12.75">
      <c r="A1131" s="12"/>
      <c r="B1131" s="10"/>
      <c r="C1131" s="10"/>
      <c r="D1131" s="10"/>
      <c r="E1131" s="10"/>
      <c r="F1131" s="10"/>
      <c r="G1131" s="13"/>
      <c r="I1131" s="84"/>
      <c r="J1131" s="117"/>
    </row>
    <row r="1132" spans="1:10" ht="12.75">
      <c r="A1132" s="12"/>
      <c r="B1132" s="10"/>
      <c r="C1132" s="10"/>
      <c r="D1132" s="10"/>
      <c r="E1132" s="10"/>
      <c r="F1132" s="10"/>
      <c r="G1132" s="13"/>
      <c r="I1132" s="84"/>
      <c r="J1132" s="117"/>
    </row>
    <row r="1133" spans="1:10" ht="12.75">
      <c r="A1133" s="12"/>
      <c r="B1133" s="10"/>
      <c r="C1133" s="10"/>
      <c r="D1133" s="10"/>
      <c r="E1133" s="10"/>
      <c r="F1133" s="10"/>
      <c r="G1133" s="13"/>
      <c r="I1133" s="84"/>
      <c r="J1133" s="117"/>
    </row>
    <row r="1134" spans="1:10" ht="12.75">
      <c r="A1134" s="12"/>
      <c r="B1134" s="10"/>
      <c r="C1134" s="10"/>
      <c r="D1134" s="10"/>
      <c r="E1134" s="10"/>
      <c r="F1134" s="10"/>
      <c r="G1134" s="13"/>
      <c r="I1134" s="84"/>
      <c r="J1134" s="117"/>
    </row>
    <row r="1135" spans="1:10" ht="12.75">
      <c r="A1135" s="12"/>
      <c r="B1135" s="10"/>
      <c r="C1135" s="10"/>
      <c r="D1135" s="10"/>
      <c r="E1135" s="10"/>
      <c r="F1135" s="10"/>
      <c r="G1135" s="13"/>
      <c r="I1135" s="84"/>
      <c r="J1135" s="117"/>
    </row>
    <row r="1136" spans="1:10" ht="12.75">
      <c r="A1136" s="12"/>
      <c r="B1136" s="10"/>
      <c r="C1136" s="10"/>
      <c r="D1136" s="10"/>
      <c r="E1136" s="10"/>
      <c r="F1136" s="10"/>
      <c r="G1136" s="13"/>
      <c r="I1136" s="84"/>
      <c r="J1136" s="117"/>
    </row>
    <row r="1137" spans="1:10" ht="12.75">
      <c r="A1137" s="12"/>
      <c r="B1137" s="10"/>
      <c r="C1137" s="10"/>
      <c r="D1137" s="10"/>
      <c r="E1137" s="10"/>
      <c r="F1137" s="10"/>
      <c r="G1137" s="13"/>
      <c r="I1137" s="84"/>
      <c r="J1137" s="117"/>
    </row>
    <row r="1138" spans="1:10" ht="12.75">
      <c r="A1138" s="12"/>
      <c r="B1138" s="10"/>
      <c r="C1138" s="10"/>
      <c r="D1138" s="10"/>
      <c r="E1138" s="10"/>
      <c r="F1138" s="10"/>
      <c r="G1138" s="13"/>
      <c r="I1138" s="84"/>
      <c r="J1138" s="117"/>
    </row>
    <row r="1139" spans="1:10" ht="12.75">
      <c r="A1139" s="12"/>
      <c r="B1139" s="10"/>
      <c r="C1139" s="10"/>
      <c r="D1139" s="10"/>
      <c r="E1139" s="10"/>
      <c r="F1139" s="10"/>
      <c r="G1139" s="13"/>
      <c r="I1139" s="84"/>
      <c r="J1139" s="117"/>
    </row>
    <row r="1140" spans="1:10" ht="12.75">
      <c r="A1140" s="12"/>
      <c r="B1140" s="10"/>
      <c r="C1140" s="10"/>
      <c r="D1140" s="10"/>
      <c r="E1140" s="10"/>
      <c r="F1140" s="10"/>
      <c r="G1140" s="13"/>
      <c r="I1140" s="84"/>
      <c r="J1140" s="117"/>
    </row>
    <row r="1141" spans="1:10" ht="12.75">
      <c r="A1141" s="12"/>
      <c r="B1141" s="10"/>
      <c r="C1141" s="10"/>
      <c r="D1141" s="10"/>
      <c r="E1141" s="10"/>
      <c r="F1141" s="10"/>
      <c r="G1141" s="13"/>
      <c r="I1141" s="84"/>
      <c r="J1141" s="117"/>
    </row>
    <row r="1142" spans="1:10" ht="12.75">
      <c r="A1142" s="12"/>
      <c r="B1142" s="10"/>
      <c r="C1142" s="10"/>
      <c r="D1142" s="10"/>
      <c r="E1142" s="10"/>
      <c r="F1142" s="10"/>
      <c r="G1142" s="13"/>
      <c r="I1142" s="84"/>
      <c r="J1142" s="117"/>
    </row>
    <row r="1143" spans="1:10" ht="12.75">
      <c r="A1143" s="12"/>
      <c r="B1143" s="10"/>
      <c r="C1143" s="10"/>
      <c r="D1143" s="10"/>
      <c r="E1143" s="10"/>
      <c r="F1143" s="10"/>
      <c r="G1143" s="13"/>
      <c r="I1143" s="84"/>
      <c r="J1143" s="117"/>
    </row>
    <row r="1144" spans="1:10" ht="12.75">
      <c r="A1144" s="12"/>
      <c r="B1144" s="10"/>
      <c r="C1144" s="10"/>
      <c r="D1144" s="10"/>
      <c r="E1144" s="10"/>
      <c r="F1144" s="10"/>
      <c r="G1144" s="13"/>
      <c r="I1144" s="84"/>
      <c r="J1144" s="117"/>
    </row>
    <row r="1145" spans="1:10" ht="12.75">
      <c r="A1145" s="12"/>
      <c r="B1145" s="10"/>
      <c r="C1145" s="10"/>
      <c r="D1145" s="10"/>
      <c r="E1145" s="10"/>
      <c r="F1145" s="10"/>
      <c r="G1145" s="13"/>
      <c r="I1145" s="84"/>
      <c r="J1145" s="117"/>
    </row>
    <row r="1146" spans="1:10" ht="12.75">
      <c r="A1146" s="12"/>
      <c r="B1146" s="10"/>
      <c r="C1146" s="10"/>
      <c r="D1146" s="10"/>
      <c r="E1146" s="10"/>
      <c r="F1146" s="10"/>
      <c r="G1146" s="13"/>
      <c r="I1146" s="84"/>
      <c r="J1146" s="117"/>
    </row>
    <row r="1147" spans="1:10" ht="12.75">
      <c r="A1147" s="12"/>
      <c r="B1147" s="10"/>
      <c r="C1147" s="10"/>
      <c r="D1147" s="10"/>
      <c r="E1147" s="10"/>
      <c r="F1147" s="10"/>
      <c r="G1147" s="13"/>
      <c r="I1147" s="84"/>
      <c r="J1147" s="117"/>
    </row>
    <row r="1148" spans="1:10" ht="12.75">
      <c r="A1148" s="12"/>
      <c r="B1148" s="10"/>
      <c r="C1148" s="10"/>
      <c r="D1148" s="10"/>
      <c r="E1148" s="10"/>
      <c r="F1148" s="10"/>
      <c r="G1148" s="13"/>
      <c r="I1148" s="84"/>
      <c r="J1148" s="117"/>
    </row>
    <row r="1149" spans="1:10" ht="12.75">
      <c r="A1149" s="12"/>
      <c r="B1149" s="10"/>
      <c r="C1149" s="10"/>
      <c r="D1149" s="10"/>
      <c r="E1149" s="10"/>
      <c r="F1149" s="10"/>
      <c r="G1149" s="13"/>
      <c r="I1149" s="84"/>
      <c r="J1149" s="117"/>
    </row>
    <row r="1150" spans="1:10" ht="12.75">
      <c r="A1150" s="12"/>
      <c r="B1150" s="10"/>
      <c r="C1150" s="10"/>
      <c r="D1150" s="10"/>
      <c r="E1150" s="10"/>
      <c r="F1150" s="10"/>
      <c r="G1150" s="13"/>
      <c r="I1150" s="84"/>
      <c r="J1150" s="117"/>
    </row>
    <row r="1151" spans="1:10" ht="12.75">
      <c r="A1151" s="12"/>
      <c r="B1151" s="10"/>
      <c r="C1151" s="10"/>
      <c r="D1151" s="10"/>
      <c r="E1151" s="10"/>
      <c r="F1151" s="10"/>
      <c r="G1151" s="13"/>
      <c r="I1151" s="84"/>
      <c r="J1151" s="117"/>
    </row>
    <row r="1152" spans="1:10" ht="12.75">
      <c r="A1152" s="12"/>
      <c r="B1152" s="10"/>
      <c r="C1152" s="10"/>
      <c r="D1152" s="10"/>
      <c r="E1152" s="10"/>
      <c r="F1152" s="10"/>
      <c r="G1152" s="13"/>
      <c r="I1152" s="84"/>
      <c r="J1152" s="117"/>
    </row>
    <row r="1153" spans="1:10" ht="12.75">
      <c r="A1153" s="12"/>
      <c r="B1153" s="10"/>
      <c r="C1153" s="10"/>
      <c r="D1153" s="10"/>
      <c r="E1153" s="10"/>
      <c r="F1153" s="10"/>
      <c r="G1153" s="13"/>
      <c r="I1153" s="84"/>
      <c r="J1153" s="117"/>
    </row>
    <row r="1154" spans="1:10" ht="12.75">
      <c r="A1154" s="12"/>
      <c r="B1154" s="10"/>
      <c r="C1154" s="10"/>
      <c r="D1154" s="10"/>
      <c r="E1154" s="10"/>
      <c r="F1154" s="10"/>
      <c r="G1154" s="13"/>
      <c r="I1154" s="84"/>
      <c r="J1154" s="117"/>
    </row>
    <row r="1155" spans="1:10" ht="12.75">
      <c r="A1155" s="12"/>
      <c r="B1155" s="10"/>
      <c r="C1155" s="10"/>
      <c r="D1155" s="10"/>
      <c r="E1155" s="10"/>
      <c r="F1155" s="10"/>
      <c r="G1155" s="13"/>
      <c r="I1155" s="84"/>
      <c r="J1155" s="117"/>
    </row>
    <row r="1156" spans="1:10" ht="12.75">
      <c r="A1156" s="12"/>
      <c r="B1156" s="10"/>
      <c r="C1156" s="10"/>
      <c r="D1156" s="10"/>
      <c r="E1156" s="10"/>
      <c r="F1156" s="10"/>
      <c r="G1156" s="13"/>
      <c r="I1156" s="84"/>
      <c r="J1156" s="117"/>
    </row>
    <row r="1157" spans="1:10" ht="12.75">
      <c r="A1157" s="12"/>
      <c r="B1157" s="10"/>
      <c r="C1157" s="10"/>
      <c r="D1157" s="10"/>
      <c r="E1157" s="10"/>
      <c r="F1157" s="10"/>
      <c r="G1157" s="13"/>
      <c r="I1157" s="84"/>
      <c r="J1157" s="117"/>
    </row>
    <row r="1158" spans="1:10" ht="12.75">
      <c r="A1158" s="12"/>
      <c r="B1158" s="10"/>
      <c r="C1158" s="10"/>
      <c r="D1158" s="10"/>
      <c r="E1158" s="10"/>
      <c r="F1158" s="10"/>
      <c r="G1158" s="13"/>
      <c r="I1158" s="84"/>
      <c r="J1158" s="117"/>
    </row>
    <row r="1159" spans="1:10" ht="12.75">
      <c r="A1159" s="12"/>
      <c r="B1159" s="10"/>
      <c r="C1159" s="10"/>
      <c r="D1159" s="10"/>
      <c r="E1159" s="10"/>
      <c r="F1159" s="10"/>
      <c r="G1159" s="13"/>
      <c r="I1159" s="84"/>
      <c r="J1159" s="117"/>
    </row>
    <row r="1160" spans="1:10" ht="12.75">
      <c r="A1160" s="12"/>
      <c r="B1160" s="10"/>
      <c r="C1160" s="10"/>
      <c r="D1160" s="10"/>
      <c r="E1160" s="10"/>
      <c r="F1160" s="10"/>
      <c r="G1160" s="13"/>
      <c r="I1160" s="84"/>
      <c r="J1160" s="117"/>
    </row>
    <row r="1161" spans="1:10" ht="12.75">
      <c r="A1161" s="12"/>
      <c r="B1161" s="10"/>
      <c r="C1161" s="10"/>
      <c r="D1161" s="10"/>
      <c r="E1161" s="10"/>
      <c r="F1161" s="10"/>
      <c r="G1161" s="13"/>
      <c r="I1161" s="84"/>
      <c r="J1161" s="117"/>
    </row>
    <row r="1162" spans="1:10" ht="12.75">
      <c r="A1162" s="12"/>
      <c r="B1162" s="10"/>
      <c r="C1162" s="10"/>
      <c r="D1162" s="10"/>
      <c r="E1162" s="10"/>
      <c r="F1162" s="10"/>
      <c r="G1162" s="13"/>
      <c r="I1162" s="84"/>
      <c r="J1162" s="117"/>
    </row>
    <row r="1163" spans="1:10" ht="12.75">
      <c r="A1163" s="12"/>
      <c r="B1163" s="10"/>
      <c r="C1163" s="10"/>
      <c r="D1163" s="10"/>
      <c r="E1163" s="10"/>
      <c r="F1163" s="10"/>
      <c r="G1163" s="13"/>
      <c r="I1163" s="84"/>
      <c r="J1163" s="117"/>
    </row>
    <row r="1164" spans="1:10" ht="12.75">
      <c r="A1164" s="12"/>
      <c r="B1164" s="10"/>
      <c r="C1164" s="10"/>
      <c r="D1164" s="10"/>
      <c r="E1164" s="10"/>
      <c r="F1164" s="10"/>
      <c r="G1164" s="13"/>
      <c r="I1164" s="84"/>
      <c r="J1164" s="117"/>
    </row>
    <row r="1165" spans="1:10" ht="12.75">
      <c r="A1165" s="12"/>
      <c r="B1165" s="10"/>
      <c r="C1165" s="10"/>
      <c r="D1165" s="10"/>
      <c r="E1165" s="10"/>
      <c r="F1165" s="10"/>
      <c r="G1165" s="13"/>
      <c r="I1165" s="84"/>
      <c r="J1165" s="117"/>
    </row>
    <row r="1166" spans="1:10" ht="12.75">
      <c r="A1166" s="12"/>
      <c r="B1166" s="10"/>
      <c r="C1166" s="10"/>
      <c r="D1166" s="10"/>
      <c r="E1166" s="10"/>
      <c r="F1166" s="10"/>
      <c r="G1166" s="13"/>
      <c r="I1166" s="84"/>
      <c r="J1166" s="117"/>
    </row>
    <row r="1167" spans="1:10" ht="12.75">
      <c r="A1167" s="12"/>
      <c r="B1167" s="10"/>
      <c r="C1167" s="10"/>
      <c r="D1167" s="10"/>
      <c r="E1167" s="10"/>
      <c r="F1167" s="10"/>
      <c r="G1167" s="13"/>
      <c r="I1167" s="84"/>
      <c r="J1167" s="117"/>
    </row>
    <row r="1168" spans="1:10" ht="12.75">
      <c r="A1168" s="12"/>
      <c r="B1168" s="10"/>
      <c r="C1168" s="10"/>
      <c r="D1168" s="10"/>
      <c r="E1168" s="10"/>
      <c r="F1168" s="10"/>
      <c r="G1168" s="13"/>
      <c r="I1168" s="84"/>
      <c r="J1168" s="117"/>
    </row>
    <row r="1169" spans="1:10" ht="12.75">
      <c r="A1169" s="12"/>
      <c r="B1169" s="10"/>
      <c r="C1169" s="10"/>
      <c r="D1169" s="10"/>
      <c r="E1169" s="10"/>
      <c r="F1169" s="10"/>
      <c r="G1169" s="13"/>
      <c r="I1169" s="84"/>
      <c r="J1169" s="117"/>
    </row>
    <row r="1170" spans="1:10" ht="12.75">
      <c r="A1170" s="12"/>
      <c r="B1170" s="10"/>
      <c r="C1170" s="10"/>
      <c r="D1170" s="10"/>
      <c r="E1170" s="10"/>
      <c r="F1170" s="10"/>
      <c r="G1170" s="13"/>
      <c r="I1170" s="84"/>
      <c r="J1170" s="117"/>
    </row>
    <row r="1171" spans="1:10" ht="12.75">
      <c r="A1171" s="12"/>
      <c r="B1171" s="10"/>
      <c r="C1171" s="10"/>
      <c r="D1171" s="10"/>
      <c r="E1171" s="10"/>
      <c r="F1171" s="10"/>
      <c r="G1171" s="13"/>
      <c r="I1171" s="84"/>
      <c r="J1171" s="117"/>
    </row>
    <row r="1172" spans="1:10" ht="12.75">
      <c r="A1172" s="12"/>
      <c r="B1172" s="10"/>
      <c r="C1172" s="10"/>
      <c r="D1172" s="10"/>
      <c r="E1172" s="10"/>
      <c r="F1172" s="10"/>
      <c r="G1172" s="13"/>
      <c r="I1172" s="84"/>
      <c r="J1172" s="117"/>
    </row>
    <row r="1173" spans="1:10" ht="12.75">
      <c r="A1173" s="12"/>
      <c r="B1173" s="10"/>
      <c r="C1173" s="10"/>
      <c r="D1173" s="10"/>
      <c r="E1173" s="10"/>
      <c r="F1173" s="10"/>
      <c r="G1173" s="13"/>
      <c r="I1173" s="84"/>
      <c r="J1173" s="117"/>
    </row>
    <row r="1174" spans="1:10" ht="12.75">
      <c r="A1174" s="12"/>
      <c r="B1174" s="10"/>
      <c r="C1174" s="10"/>
      <c r="D1174" s="10"/>
      <c r="E1174" s="10"/>
      <c r="F1174" s="10"/>
      <c r="G1174" s="13"/>
      <c r="I1174" s="84"/>
      <c r="J1174" s="117"/>
    </row>
    <row r="1175" spans="1:10" ht="12.75">
      <c r="A1175" s="12"/>
      <c r="B1175" s="10"/>
      <c r="C1175" s="10"/>
      <c r="D1175" s="10"/>
      <c r="E1175" s="10"/>
      <c r="F1175" s="10"/>
      <c r="G1175" s="13"/>
      <c r="I1175" s="84"/>
      <c r="J1175" s="117"/>
    </row>
    <row r="1176" spans="1:10" ht="12.75">
      <c r="A1176" s="12"/>
      <c r="B1176" s="10"/>
      <c r="C1176" s="10"/>
      <c r="D1176" s="10"/>
      <c r="E1176" s="10"/>
      <c r="F1176" s="10"/>
      <c r="G1176" s="13"/>
      <c r="I1176" s="84"/>
      <c r="J1176" s="117"/>
    </row>
    <row r="1177" spans="1:10" ht="12.75">
      <c r="A1177" s="12"/>
      <c r="B1177" s="10"/>
      <c r="C1177" s="10"/>
      <c r="D1177" s="10"/>
      <c r="E1177" s="10"/>
      <c r="F1177" s="10"/>
      <c r="G1177" s="13"/>
      <c r="I1177" s="84"/>
      <c r="J1177" s="117"/>
    </row>
    <row r="1178" spans="1:10" ht="12.75">
      <c r="A1178" s="12"/>
      <c r="B1178" s="10"/>
      <c r="C1178" s="10"/>
      <c r="D1178" s="10"/>
      <c r="E1178" s="10"/>
      <c r="F1178" s="10"/>
      <c r="G1178" s="13"/>
      <c r="I1178" s="84"/>
      <c r="J1178" s="117"/>
    </row>
    <row r="1179" spans="1:10" ht="12.75">
      <c r="A1179" s="12"/>
      <c r="B1179" s="10"/>
      <c r="C1179" s="10"/>
      <c r="D1179" s="10"/>
      <c r="E1179" s="10"/>
      <c r="F1179" s="10"/>
      <c r="G1179" s="13"/>
      <c r="I1179" s="84"/>
      <c r="J1179" s="117"/>
    </row>
    <row r="1180" spans="1:10" ht="12.75">
      <c r="A1180" s="12"/>
      <c r="B1180" s="10"/>
      <c r="C1180" s="10"/>
      <c r="D1180" s="10"/>
      <c r="E1180" s="10"/>
      <c r="F1180" s="10"/>
      <c r="G1180" s="13"/>
      <c r="I1180" s="84"/>
      <c r="J1180" s="117"/>
    </row>
    <row r="1181" spans="1:10" ht="12.75">
      <c r="A1181" s="12"/>
      <c r="B1181" s="10"/>
      <c r="C1181" s="10"/>
      <c r="D1181" s="10"/>
      <c r="E1181" s="10"/>
      <c r="F1181" s="10"/>
      <c r="G1181" s="13"/>
      <c r="I1181" s="84"/>
      <c r="J1181" s="117"/>
    </row>
    <row r="1182" spans="1:10" ht="12.75">
      <c r="A1182" s="12"/>
      <c r="B1182" s="10"/>
      <c r="C1182" s="10"/>
      <c r="D1182" s="10"/>
      <c r="E1182" s="10"/>
      <c r="F1182" s="10"/>
      <c r="G1182" s="13"/>
      <c r="I1182" s="84"/>
      <c r="J1182" s="117"/>
    </row>
    <row r="1183" spans="1:10" ht="12.75">
      <c r="A1183" s="12"/>
      <c r="B1183" s="10"/>
      <c r="C1183" s="10"/>
      <c r="D1183" s="10"/>
      <c r="E1183" s="10"/>
      <c r="F1183" s="10"/>
      <c r="G1183" s="13"/>
      <c r="I1183" s="84"/>
      <c r="J1183" s="117"/>
    </row>
    <row r="1184" spans="1:10" ht="12.75">
      <c r="A1184" s="12"/>
      <c r="B1184" s="10"/>
      <c r="C1184" s="10"/>
      <c r="D1184" s="10"/>
      <c r="E1184" s="10"/>
      <c r="F1184" s="10"/>
      <c r="G1184" s="13"/>
      <c r="I1184" s="84"/>
      <c r="J1184" s="117"/>
    </row>
    <row r="1185" spans="1:10" ht="12.75">
      <c r="A1185" s="12"/>
      <c r="B1185" s="10"/>
      <c r="C1185" s="10"/>
      <c r="D1185" s="10"/>
      <c r="E1185" s="10"/>
      <c r="F1185" s="10"/>
      <c r="G1185" s="13"/>
      <c r="I1185" s="84"/>
      <c r="J1185" s="117"/>
    </row>
    <row r="1186" spans="1:10" ht="12.75">
      <c r="A1186" s="12"/>
      <c r="B1186" s="10"/>
      <c r="C1186" s="10"/>
      <c r="D1186" s="10"/>
      <c r="E1186" s="10"/>
      <c r="F1186" s="10"/>
      <c r="G1186" s="13"/>
      <c r="I1186" s="84"/>
      <c r="J1186" s="117"/>
    </row>
    <row r="1187" spans="1:10" ht="12.75">
      <c r="A1187" s="12"/>
      <c r="B1187" s="10"/>
      <c r="C1187" s="10"/>
      <c r="D1187" s="10"/>
      <c r="E1187" s="10"/>
      <c r="F1187" s="10"/>
      <c r="G1187" s="13"/>
      <c r="I1187" s="84"/>
      <c r="J1187" s="117"/>
    </row>
    <row r="1188" spans="1:10" ht="12.75">
      <c r="A1188" s="12"/>
      <c r="B1188" s="10"/>
      <c r="C1188" s="10"/>
      <c r="D1188" s="10"/>
      <c r="E1188" s="10"/>
      <c r="F1188" s="10"/>
      <c r="G1188" s="13"/>
      <c r="I1188" s="84"/>
      <c r="J1188" s="117"/>
    </row>
    <row r="1189" spans="1:10" ht="12.75">
      <c r="A1189" s="12"/>
      <c r="B1189" s="10"/>
      <c r="C1189" s="10"/>
      <c r="D1189" s="10"/>
      <c r="E1189" s="10"/>
      <c r="F1189" s="10"/>
      <c r="G1189" s="13"/>
      <c r="I1189" s="84"/>
      <c r="J1189" s="117"/>
    </row>
    <row r="1190" spans="1:10" ht="12.75">
      <c r="A1190" s="12"/>
      <c r="B1190" s="10"/>
      <c r="C1190" s="10"/>
      <c r="D1190" s="10"/>
      <c r="E1190" s="10"/>
      <c r="F1190" s="10"/>
      <c r="G1190" s="13"/>
      <c r="I1190" s="84"/>
      <c r="J1190" s="117"/>
    </row>
    <row r="1191" spans="1:10" ht="12.75">
      <c r="A1191" s="12"/>
      <c r="B1191" s="10"/>
      <c r="C1191" s="10"/>
      <c r="D1191" s="10"/>
      <c r="E1191" s="10"/>
      <c r="F1191" s="10"/>
      <c r="G1191" s="13"/>
      <c r="I1191" s="84"/>
      <c r="J1191" s="117"/>
    </row>
    <row r="1192" spans="1:10" ht="12.75">
      <c r="A1192" s="12"/>
      <c r="B1192" s="10"/>
      <c r="C1192" s="10"/>
      <c r="D1192" s="10"/>
      <c r="E1192" s="10"/>
      <c r="F1192" s="10"/>
      <c r="G1192" s="13"/>
      <c r="I1192" s="84"/>
      <c r="J1192" s="117"/>
    </row>
    <row r="1193" spans="1:10" ht="12.75">
      <c r="A1193" s="12"/>
      <c r="B1193" s="10"/>
      <c r="C1193" s="10"/>
      <c r="D1193" s="10"/>
      <c r="E1193" s="10"/>
      <c r="F1193" s="10"/>
      <c r="G1193" s="13"/>
      <c r="I1193" s="84"/>
      <c r="J1193" s="117"/>
    </row>
    <row r="1194" spans="1:10" ht="12.75">
      <c r="A1194" s="12"/>
      <c r="B1194" s="10"/>
      <c r="C1194" s="10"/>
      <c r="D1194" s="10"/>
      <c r="E1194" s="10"/>
      <c r="F1194" s="10"/>
      <c r="G1194" s="13"/>
      <c r="I1194" s="84"/>
      <c r="J1194" s="117"/>
    </row>
    <row r="1195" spans="1:10" ht="12.75">
      <c r="A1195" s="12"/>
      <c r="B1195" s="10"/>
      <c r="C1195" s="10"/>
      <c r="D1195" s="10"/>
      <c r="E1195" s="10"/>
      <c r="F1195" s="10"/>
      <c r="G1195" s="13"/>
      <c r="I1195" s="84"/>
      <c r="J1195" s="117"/>
    </row>
    <row r="1196" spans="1:10" ht="12.75">
      <c r="A1196" s="12"/>
      <c r="B1196" s="10"/>
      <c r="C1196" s="10"/>
      <c r="D1196" s="10"/>
      <c r="E1196" s="10"/>
      <c r="F1196" s="10"/>
      <c r="G1196" s="13"/>
      <c r="I1196" s="84"/>
      <c r="J1196" s="117"/>
    </row>
    <row r="1197" spans="1:10" ht="12.75">
      <c r="A1197" s="12"/>
      <c r="B1197" s="10"/>
      <c r="C1197" s="10"/>
      <c r="D1197" s="10"/>
      <c r="E1197" s="10"/>
      <c r="F1197" s="10"/>
      <c r="G1197" s="13"/>
      <c r="I1197" s="84"/>
      <c r="J1197" s="117"/>
    </row>
    <row r="1198" spans="1:10" ht="12.75">
      <c r="A1198" s="12"/>
      <c r="B1198" s="10"/>
      <c r="C1198" s="10"/>
      <c r="D1198" s="10"/>
      <c r="E1198" s="10"/>
      <c r="F1198" s="10"/>
      <c r="G1198" s="13"/>
      <c r="I1198" s="84"/>
      <c r="J1198" s="117"/>
    </row>
    <row r="1199" spans="1:10" ht="12.75">
      <c r="A1199" s="12"/>
      <c r="B1199" s="10"/>
      <c r="C1199" s="10"/>
      <c r="D1199" s="10"/>
      <c r="E1199" s="10"/>
      <c r="F1199" s="10"/>
      <c r="G1199" s="13"/>
      <c r="I1199" s="84"/>
      <c r="J1199" s="117"/>
    </row>
    <row r="1200" spans="1:10" ht="12.75">
      <c r="A1200" s="12"/>
      <c r="B1200" s="10"/>
      <c r="C1200" s="10"/>
      <c r="D1200" s="10"/>
      <c r="E1200" s="10"/>
      <c r="F1200" s="10"/>
      <c r="G1200" s="13"/>
      <c r="I1200" s="84"/>
      <c r="J1200" s="117"/>
    </row>
    <row r="1201" spans="1:10" ht="12.75">
      <c r="A1201" s="12"/>
      <c r="B1201" s="10"/>
      <c r="C1201" s="10"/>
      <c r="D1201" s="10"/>
      <c r="E1201" s="10"/>
      <c r="F1201" s="10"/>
      <c r="G1201" s="13"/>
      <c r="I1201" s="84"/>
      <c r="J1201" s="117"/>
    </row>
    <row r="1202" spans="1:10" ht="12.75">
      <c r="A1202" s="12"/>
      <c r="B1202" s="10"/>
      <c r="C1202" s="10"/>
      <c r="D1202" s="10"/>
      <c r="E1202" s="10"/>
      <c r="F1202" s="10"/>
      <c r="G1202" s="13"/>
      <c r="I1202" s="84"/>
      <c r="J1202" s="117"/>
    </row>
    <row r="1203" spans="1:10" ht="12.75">
      <c r="A1203" s="12"/>
      <c r="B1203" s="10"/>
      <c r="C1203" s="10"/>
      <c r="D1203" s="10"/>
      <c r="E1203" s="10"/>
      <c r="F1203" s="10"/>
      <c r="G1203" s="13"/>
      <c r="I1203" s="84"/>
      <c r="J1203" s="117"/>
    </row>
    <row r="1204" spans="1:10" ht="12.75">
      <c r="A1204" s="12"/>
      <c r="B1204" s="10"/>
      <c r="C1204" s="10"/>
      <c r="D1204" s="10"/>
      <c r="E1204" s="10"/>
      <c r="F1204" s="10"/>
      <c r="G1204" s="13"/>
      <c r="I1204" s="84"/>
      <c r="J1204" s="117"/>
    </row>
    <row r="1205" spans="1:10" ht="12.75">
      <c r="A1205" s="12"/>
      <c r="B1205" s="10"/>
      <c r="C1205" s="10"/>
      <c r="D1205" s="10"/>
      <c r="E1205" s="10"/>
      <c r="F1205" s="10"/>
      <c r="G1205" s="13"/>
      <c r="I1205" s="84"/>
      <c r="J1205" s="117"/>
    </row>
    <row r="1206" spans="1:10" ht="12.75">
      <c r="A1206" s="12"/>
      <c r="B1206" s="10"/>
      <c r="C1206" s="10"/>
      <c r="D1206" s="10"/>
      <c r="E1206" s="10"/>
      <c r="F1206" s="10"/>
      <c r="G1206" s="13"/>
      <c r="I1206" s="84"/>
      <c r="J1206" s="117"/>
    </row>
    <row r="1207" spans="1:10" ht="12.75">
      <c r="A1207" s="12"/>
      <c r="B1207" s="10"/>
      <c r="C1207" s="10"/>
      <c r="D1207" s="10"/>
      <c r="E1207" s="10"/>
      <c r="F1207" s="10"/>
      <c r="G1207" s="13"/>
      <c r="I1207" s="84"/>
      <c r="J1207" s="117"/>
    </row>
    <row r="1208" spans="1:10" ht="12.75">
      <c r="A1208" s="12"/>
      <c r="B1208" s="10"/>
      <c r="C1208" s="10"/>
      <c r="D1208" s="10"/>
      <c r="E1208" s="10"/>
      <c r="F1208" s="10"/>
      <c r="G1208" s="13"/>
      <c r="I1208" s="84"/>
      <c r="J1208" s="117"/>
    </row>
    <row r="1209" spans="1:9" ht="12.75">
      <c r="A1209" s="12"/>
      <c r="B1209" s="10"/>
      <c r="C1209" s="10"/>
      <c r="D1209" s="10"/>
      <c r="E1209" s="10"/>
      <c r="F1209" s="10"/>
      <c r="G1209" s="13"/>
      <c r="I1209" s="84"/>
    </row>
    <row r="1210" spans="1:9" ht="12.75">
      <c r="A1210" s="12"/>
      <c r="B1210" s="10"/>
      <c r="C1210" s="10"/>
      <c r="D1210" s="10"/>
      <c r="E1210" s="10"/>
      <c r="F1210" s="10"/>
      <c r="G1210" s="13"/>
      <c r="I1210" s="84"/>
    </row>
    <row r="1211" spans="1:9" ht="12.75">
      <c r="A1211" s="12"/>
      <c r="B1211" s="10"/>
      <c r="C1211" s="10"/>
      <c r="D1211" s="10"/>
      <c r="E1211" s="10"/>
      <c r="F1211" s="10"/>
      <c r="G1211" s="13"/>
      <c r="I1211" s="84"/>
    </row>
    <row r="1212" spans="1:9" ht="12.75">
      <c r="A1212" s="12"/>
      <c r="B1212" s="10"/>
      <c r="C1212" s="10"/>
      <c r="D1212" s="10"/>
      <c r="E1212" s="10"/>
      <c r="F1212" s="10"/>
      <c r="G1212" s="13"/>
      <c r="I1212" s="84"/>
    </row>
    <row r="1213" spans="1:9" ht="12.75">
      <c r="A1213" s="12"/>
      <c r="B1213" s="10"/>
      <c r="C1213" s="10"/>
      <c r="D1213" s="10"/>
      <c r="E1213" s="10"/>
      <c r="F1213" s="10"/>
      <c r="G1213" s="13"/>
      <c r="I1213" s="84"/>
    </row>
    <row r="1214" spans="1:9" ht="12.75">
      <c r="A1214" s="12"/>
      <c r="B1214" s="10"/>
      <c r="C1214" s="10"/>
      <c r="D1214" s="10"/>
      <c r="E1214" s="10"/>
      <c r="F1214" s="10"/>
      <c r="G1214" s="13"/>
      <c r="I1214" s="84"/>
    </row>
    <row r="1215" spans="1:9" ht="12.75">
      <c r="A1215" s="12"/>
      <c r="B1215" s="10"/>
      <c r="C1215" s="10"/>
      <c r="D1215" s="10"/>
      <c r="E1215" s="10"/>
      <c r="F1215" s="10"/>
      <c r="G1215" s="13"/>
      <c r="I1215" s="84"/>
    </row>
    <row r="1216" spans="1:9" ht="12.75">
      <c r="A1216" s="12"/>
      <c r="B1216" s="10"/>
      <c r="C1216" s="10"/>
      <c r="D1216" s="10"/>
      <c r="E1216" s="10"/>
      <c r="F1216" s="10"/>
      <c r="G1216" s="13"/>
      <c r="I1216" s="84"/>
    </row>
    <row r="1217" spans="1:9" ht="12.75">
      <c r="A1217" s="12"/>
      <c r="B1217" s="10"/>
      <c r="C1217" s="10"/>
      <c r="D1217" s="10"/>
      <c r="E1217" s="10"/>
      <c r="F1217" s="10"/>
      <c r="G1217" s="13"/>
      <c r="I1217" s="84"/>
    </row>
    <row r="1218" spans="1:9" ht="12.75">
      <c r="A1218" s="12"/>
      <c r="B1218" s="10"/>
      <c r="C1218" s="10"/>
      <c r="D1218" s="10"/>
      <c r="E1218" s="10"/>
      <c r="F1218" s="10"/>
      <c r="G1218" s="13"/>
      <c r="I1218" s="84"/>
    </row>
    <row r="1219" spans="1:9" ht="12.75">
      <c r="A1219" s="12"/>
      <c r="B1219" s="10"/>
      <c r="C1219" s="10"/>
      <c r="D1219" s="10"/>
      <c r="E1219" s="10"/>
      <c r="F1219" s="10"/>
      <c r="G1219" s="13"/>
      <c r="I1219" s="84"/>
    </row>
    <row r="1220" spans="1:9" ht="12.75">
      <c r="A1220" s="12"/>
      <c r="B1220" s="10"/>
      <c r="C1220" s="10"/>
      <c r="D1220" s="10"/>
      <c r="E1220" s="10"/>
      <c r="F1220" s="10"/>
      <c r="G1220" s="13"/>
      <c r="I1220" s="84"/>
    </row>
    <row r="1221" spans="1:9" ht="12.75">
      <c r="A1221" s="12"/>
      <c r="B1221" s="10"/>
      <c r="C1221" s="10"/>
      <c r="D1221" s="10"/>
      <c r="E1221" s="10"/>
      <c r="F1221" s="10"/>
      <c r="G1221" s="13"/>
      <c r="I1221" s="84"/>
    </row>
    <row r="1222" spans="1:9" ht="12.75">
      <c r="A1222" s="12"/>
      <c r="B1222" s="10"/>
      <c r="C1222" s="10"/>
      <c r="D1222" s="10"/>
      <c r="E1222" s="10"/>
      <c r="F1222" s="10"/>
      <c r="G1222" s="13"/>
      <c r="I1222" s="84"/>
    </row>
    <row r="1223" spans="1:9" ht="12.75">
      <c r="A1223" s="12"/>
      <c r="B1223" s="10"/>
      <c r="C1223" s="10"/>
      <c r="D1223" s="10"/>
      <c r="E1223" s="10"/>
      <c r="F1223" s="10"/>
      <c r="G1223" s="13"/>
      <c r="I1223" s="84"/>
    </row>
    <row r="1224" spans="1:9" ht="12.75">
      <c r="A1224" s="12"/>
      <c r="B1224" s="10"/>
      <c r="C1224" s="10"/>
      <c r="D1224" s="10"/>
      <c r="E1224" s="10"/>
      <c r="F1224" s="10"/>
      <c r="G1224" s="13"/>
      <c r="I1224" s="84"/>
    </row>
    <row r="1225" spans="1:9" ht="12.75">
      <c r="A1225" s="12"/>
      <c r="B1225" s="10"/>
      <c r="C1225" s="10"/>
      <c r="D1225" s="10"/>
      <c r="E1225" s="10"/>
      <c r="F1225" s="10"/>
      <c r="G1225" s="13"/>
      <c r="I1225" s="84"/>
    </row>
    <row r="1226" spans="1:9" ht="12.75">
      <c r="A1226" s="12"/>
      <c r="B1226" s="10"/>
      <c r="C1226" s="10"/>
      <c r="D1226" s="10"/>
      <c r="E1226" s="10"/>
      <c r="F1226" s="10"/>
      <c r="G1226" s="13"/>
      <c r="I1226" s="84"/>
    </row>
    <row r="1227" spans="1:9" ht="12.75">
      <c r="A1227" s="12"/>
      <c r="B1227" s="10"/>
      <c r="C1227" s="10"/>
      <c r="D1227" s="10"/>
      <c r="E1227" s="10"/>
      <c r="F1227" s="10"/>
      <c r="G1227" s="13"/>
      <c r="I1227" s="84"/>
    </row>
    <row r="1228" spans="1:9" ht="12.75">
      <c r="A1228" s="12"/>
      <c r="B1228" s="10"/>
      <c r="C1228" s="10"/>
      <c r="D1228" s="10"/>
      <c r="E1228" s="10"/>
      <c r="F1228" s="10"/>
      <c r="G1228" s="13"/>
      <c r="I1228" s="84"/>
    </row>
    <row r="1229" spans="1:9" ht="12.75">
      <c r="A1229" s="12"/>
      <c r="B1229" s="10"/>
      <c r="C1229" s="10"/>
      <c r="D1229" s="10"/>
      <c r="E1229" s="10"/>
      <c r="F1229" s="10"/>
      <c r="G1229" s="13"/>
      <c r="I1229" s="84"/>
    </row>
    <row r="1230" spans="1:9" ht="12.75">
      <c r="A1230" s="12"/>
      <c r="B1230" s="10"/>
      <c r="C1230" s="10"/>
      <c r="D1230" s="10"/>
      <c r="E1230" s="10"/>
      <c r="F1230" s="10"/>
      <c r="G1230" s="13"/>
      <c r="I1230" s="84"/>
    </row>
    <row r="1231" spans="1:9" ht="12.75">
      <c r="A1231" s="12"/>
      <c r="B1231" s="10"/>
      <c r="C1231" s="10"/>
      <c r="D1231" s="10"/>
      <c r="E1231" s="10"/>
      <c r="F1231" s="10"/>
      <c r="G1231" s="13"/>
      <c r="I1231" s="84"/>
    </row>
    <row r="1232" spans="1:9" ht="12.75">
      <c r="A1232" s="12"/>
      <c r="B1232" s="10"/>
      <c r="C1232" s="10"/>
      <c r="D1232" s="10"/>
      <c r="E1232" s="10"/>
      <c r="F1232" s="10"/>
      <c r="G1232" s="13"/>
      <c r="I1232" s="84"/>
    </row>
    <row r="1233" spans="1:9" ht="12.75">
      <c r="A1233" s="12"/>
      <c r="B1233" s="10"/>
      <c r="C1233" s="10"/>
      <c r="D1233" s="10"/>
      <c r="E1233" s="10"/>
      <c r="F1233" s="10"/>
      <c r="G1233" s="13"/>
      <c r="I1233" s="84"/>
    </row>
    <row r="1234" spans="1:9" ht="12.75">
      <c r="A1234" s="12"/>
      <c r="B1234" s="10"/>
      <c r="C1234" s="10"/>
      <c r="D1234" s="10"/>
      <c r="E1234" s="10"/>
      <c r="F1234" s="10"/>
      <c r="G1234" s="13"/>
      <c r="I1234" s="84"/>
    </row>
    <row r="1235" spans="1:9" ht="12.75">
      <c r="A1235" s="12"/>
      <c r="B1235" s="10"/>
      <c r="C1235" s="10"/>
      <c r="D1235" s="10"/>
      <c r="E1235" s="10"/>
      <c r="F1235" s="10"/>
      <c r="G1235" s="13"/>
      <c r="I1235" s="84"/>
    </row>
    <row r="1236" spans="1:9" ht="12.75">
      <c r="A1236" s="12"/>
      <c r="B1236" s="10"/>
      <c r="C1236" s="10"/>
      <c r="D1236" s="10"/>
      <c r="E1236" s="10"/>
      <c r="F1236" s="10"/>
      <c r="G1236" s="13"/>
      <c r="I1236" s="84"/>
    </row>
    <row r="1237" spans="1:9" ht="12.75">
      <c r="A1237" s="12"/>
      <c r="B1237" s="10"/>
      <c r="C1237" s="10"/>
      <c r="D1237" s="10"/>
      <c r="E1237" s="10"/>
      <c r="F1237" s="10"/>
      <c r="G1237" s="13"/>
      <c r="I1237" s="84"/>
    </row>
    <row r="1238" spans="1:9" ht="12.75">
      <c r="A1238" s="12"/>
      <c r="B1238" s="10"/>
      <c r="C1238" s="10"/>
      <c r="D1238" s="10"/>
      <c r="E1238" s="10"/>
      <c r="F1238" s="10"/>
      <c r="G1238" s="13"/>
      <c r="I1238" s="84"/>
    </row>
    <row r="1239" spans="1:9" ht="12.75">
      <c r="A1239" s="12"/>
      <c r="B1239" s="10"/>
      <c r="C1239" s="10"/>
      <c r="D1239" s="10"/>
      <c r="E1239" s="10"/>
      <c r="F1239" s="10"/>
      <c r="G1239" s="13"/>
      <c r="I1239" s="84"/>
    </row>
    <row r="1240" spans="1:7" ht="12.75">
      <c r="A1240" s="12"/>
      <c r="B1240" s="10"/>
      <c r="C1240" s="10"/>
      <c r="D1240" s="10"/>
      <c r="E1240" s="10"/>
      <c r="F1240" s="10"/>
      <c r="G1240" s="11"/>
    </row>
    <row r="1241" spans="1:7" ht="12.75">
      <c r="A1241" s="12"/>
      <c r="B1241" s="10"/>
      <c r="C1241" s="10"/>
      <c r="D1241" s="10"/>
      <c r="E1241" s="10"/>
      <c r="F1241" s="10"/>
      <c r="G1241" s="11"/>
    </row>
    <row r="1242" spans="1:7" ht="12.75">
      <c r="A1242" s="12"/>
      <c r="B1242" s="10"/>
      <c r="C1242" s="10"/>
      <c r="D1242" s="10"/>
      <c r="E1242" s="10"/>
      <c r="F1242" s="10"/>
      <c r="G1242" s="11"/>
    </row>
    <row r="1243" spans="1:7" ht="12.75">
      <c r="A1243" s="12"/>
      <c r="B1243" s="10"/>
      <c r="C1243" s="10"/>
      <c r="D1243" s="10"/>
      <c r="E1243" s="10"/>
      <c r="F1243" s="10"/>
      <c r="G1243" s="11"/>
    </row>
    <row r="1244" spans="1:7" ht="12.75">
      <c r="A1244" s="12"/>
      <c r="B1244" s="10"/>
      <c r="C1244" s="10"/>
      <c r="D1244" s="10"/>
      <c r="E1244" s="10"/>
      <c r="F1244" s="10"/>
      <c r="G1244" s="11"/>
    </row>
    <row r="1245" spans="1:7" ht="12.75">
      <c r="A1245" s="12"/>
      <c r="B1245" s="10"/>
      <c r="C1245" s="10"/>
      <c r="D1245" s="10"/>
      <c r="E1245" s="10"/>
      <c r="F1245" s="10"/>
      <c r="G1245" s="11"/>
    </row>
    <row r="1246" spans="1:7" ht="12.75">
      <c r="A1246" s="12"/>
      <c r="B1246" s="10"/>
      <c r="C1246" s="10"/>
      <c r="D1246" s="10"/>
      <c r="E1246" s="10"/>
      <c r="F1246" s="10"/>
      <c r="G1246" s="11"/>
    </row>
    <row r="1247" spans="1:7" ht="12.75">
      <c r="A1247" s="12"/>
      <c r="B1247" s="10"/>
      <c r="C1247" s="10"/>
      <c r="D1247" s="10"/>
      <c r="E1247" s="10"/>
      <c r="F1247" s="10"/>
      <c r="G1247" s="11"/>
    </row>
    <row r="1248" spans="1:7" ht="12.75">
      <c r="A1248" s="12"/>
      <c r="B1248" s="10"/>
      <c r="C1248" s="10"/>
      <c r="D1248" s="10"/>
      <c r="E1248" s="10"/>
      <c r="F1248" s="10"/>
      <c r="G1248" s="11"/>
    </row>
    <row r="1249" spans="1:7" ht="12.75">
      <c r="A1249" s="12"/>
      <c r="B1249" s="10"/>
      <c r="C1249" s="10"/>
      <c r="D1249" s="10"/>
      <c r="E1249" s="10"/>
      <c r="F1249" s="10"/>
      <c r="G1249" s="11"/>
    </row>
    <row r="1250" spans="1:7" ht="12.75">
      <c r="A1250" s="12"/>
      <c r="B1250" s="10"/>
      <c r="C1250" s="10"/>
      <c r="D1250" s="10"/>
      <c r="E1250" s="10"/>
      <c r="F1250" s="10"/>
      <c r="G1250" s="11"/>
    </row>
    <row r="1251" spans="1:7" ht="12.75">
      <c r="A1251" s="12"/>
      <c r="B1251" s="10"/>
      <c r="C1251" s="10"/>
      <c r="D1251" s="10"/>
      <c r="E1251" s="10"/>
      <c r="F1251" s="10"/>
      <c r="G1251" s="11"/>
    </row>
    <row r="1252" spans="1:7" ht="12.75">
      <c r="A1252" s="12"/>
      <c r="B1252" s="10"/>
      <c r="C1252" s="10"/>
      <c r="D1252" s="10"/>
      <c r="E1252" s="10"/>
      <c r="F1252" s="10"/>
      <c r="G1252" s="11"/>
    </row>
    <row r="1253" spans="1:7" ht="12.75">
      <c r="A1253" s="12"/>
      <c r="B1253" s="10"/>
      <c r="C1253" s="10"/>
      <c r="D1253" s="10"/>
      <c r="E1253" s="10"/>
      <c r="F1253" s="10"/>
      <c r="G1253" s="11"/>
    </row>
    <row r="1254" spans="1:7" ht="12.75">
      <c r="A1254" s="12"/>
      <c r="B1254" s="10"/>
      <c r="C1254" s="10"/>
      <c r="D1254" s="10"/>
      <c r="E1254" s="10"/>
      <c r="F1254" s="10"/>
      <c r="G1254" s="11"/>
    </row>
    <row r="1255" spans="1:7" ht="12.75">
      <c r="A1255" s="12"/>
      <c r="B1255" s="10"/>
      <c r="C1255" s="10"/>
      <c r="D1255" s="10"/>
      <c r="E1255" s="10"/>
      <c r="F1255" s="10"/>
      <c r="G1255" s="11"/>
    </row>
    <row r="1256" spans="1:7" ht="12.75">
      <c r="A1256" s="12"/>
      <c r="B1256" s="10"/>
      <c r="C1256" s="10"/>
      <c r="D1256" s="10"/>
      <c r="E1256" s="10"/>
      <c r="F1256" s="10"/>
      <c r="G1256" s="11"/>
    </row>
    <row r="1257" spans="1:7" ht="12.75">
      <c r="A1257" s="12"/>
      <c r="B1257" s="10"/>
      <c r="C1257" s="10"/>
      <c r="D1257" s="10"/>
      <c r="E1257" s="10"/>
      <c r="F1257" s="10"/>
      <c r="G1257" s="11"/>
    </row>
    <row r="1258" spans="1:7" ht="12.75">
      <c r="A1258" s="12"/>
      <c r="B1258" s="10"/>
      <c r="C1258" s="10"/>
      <c r="D1258" s="10"/>
      <c r="E1258" s="10"/>
      <c r="F1258" s="10"/>
      <c r="G1258" s="11"/>
    </row>
    <row r="1259" spans="1:7" ht="12.75">
      <c r="A1259" s="12"/>
      <c r="B1259" s="10"/>
      <c r="C1259" s="10"/>
      <c r="D1259" s="10"/>
      <c r="E1259" s="10"/>
      <c r="F1259" s="10"/>
      <c r="G1259" s="11"/>
    </row>
    <row r="1260" spans="1:7" ht="12.75">
      <c r="A1260" s="12"/>
      <c r="B1260" s="10"/>
      <c r="C1260" s="10"/>
      <c r="D1260" s="10"/>
      <c r="E1260" s="10"/>
      <c r="F1260" s="10"/>
      <c r="G1260" s="11"/>
    </row>
    <row r="1261" spans="1:7" ht="12.75">
      <c r="A1261" s="12"/>
      <c r="B1261" s="10"/>
      <c r="C1261" s="10"/>
      <c r="D1261" s="10"/>
      <c r="E1261" s="10"/>
      <c r="F1261" s="10"/>
      <c r="G1261" s="11"/>
    </row>
    <row r="1262" spans="1:7" ht="12.75">
      <c r="A1262" s="12"/>
      <c r="B1262" s="10"/>
      <c r="C1262" s="10"/>
      <c r="D1262" s="10"/>
      <c r="E1262" s="10"/>
      <c r="F1262" s="10"/>
      <c r="G1262" s="11"/>
    </row>
    <row r="1263" spans="1:7" ht="12.75">
      <c r="A1263" s="12"/>
      <c r="B1263" s="10"/>
      <c r="C1263" s="10"/>
      <c r="D1263" s="10"/>
      <c r="E1263" s="10"/>
      <c r="F1263" s="10"/>
      <c r="G1263" s="11"/>
    </row>
    <row r="1264" spans="1:7" ht="12.75">
      <c r="A1264" s="12"/>
      <c r="B1264" s="10"/>
      <c r="C1264" s="10"/>
      <c r="D1264" s="10"/>
      <c r="E1264" s="10"/>
      <c r="F1264" s="10"/>
      <c r="G1264" s="11"/>
    </row>
    <row r="1265" spans="1:7" ht="12.75">
      <c r="A1265" s="12"/>
      <c r="B1265" s="10"/>
      <c r="C1265" s="10"/>
      <c r="D1265" s="10"/>
      <c r="E1265" s="10"/>
      <c r="F1265" s="10"/>
      <c r="G1265" s="11"/>
    </row>
    <row r="1266" spans="1:7" ht="12.75">
      <c r="A1266" s="12"/>
      <c r="B1266" s="10"/>
      <c r="C1266" s="10"/>
      <c r="D1266" s="10"/>
      <c r="E1266" s="10"/>
      <c r="F1266" s="10"/>
      <c r="G1266" s="11"/>
    </row>
    <row r="1267" spans="1:7" ht="12.75">
      <c r="A1267" s="12"/>
      <c r="B1267" s="10"/>
      <c r="C1267" s="10"/>
      <c r="D1267" s="10"/>
      <c r="E1267" s="10"/>
      <c r="F1267" s="10"/>
      <c r="G1267" s="11"/>
    </row>
    <row r="1268" spans="1:7" ht="12.75">
      <c r="A1268" s="12"/>
      <c r="B1268" s="10"/>
      <c r="C1268" s="10"/>
      <c r="D1268" s="10"/>
      <c r="E1268" s="10"/>
      <c r="F1268" s="10"/>
      <c r="G1268" s="11"/>
    </row>
    <row r="1269" spans="1:7" ht="12.75">
      <c r="A1269" s="12"/>
      <c r="B1269" s="10"/>
      <c r="C1269" s="10"/>
      <c r="D1269" s="10"/>
      <c r="E1269" s="10"/>
      <c r="F1269" s="10"/>
      <c r="G1269" s="11"/>
    </row>
    <row r="1270" spans="1:7" ht="12.75">
      <c r="A1270" s="12"/>
      <c r="B1270" s="10"/>
      <c r="C1270" s="10"/>
      <c r="D1270" s="10"/>
      <c r="E1270" s="10"/>
      <c r="F1270" s="10"/>
      <c r="G1270" s="11"/>
    </row>
    <row r="1271" spans="1:7" ht="12.75">
      <c r="A1271" s="12"/>
      <c r="B1271" s="10"/>
      <c r="C1271" s="10"/>
      <c r="D1271" s="10"/>
      <c r="E1271" s="10"/>
      <c r="F1271" s="10"/>
      <c r="G1271" s="11"/>
    </row>
    <row r="1272" spans="1:7" ht="12.75">
      <c r="A1272" s="12"/>
      <c r="B1272" s="10"/>
      <c r="C1272" s="10"/>
      <c r="D1272" s="10"/>
      <c r="E1272" s="10"/>
      <c r="F1272" s="10"/>
      <c r="G1272" s="11"/>
    </row>
    <row r="1273" spans="1:7" ht="12.75">
      <c r="A1273" s="12"/>
      <c r="B1273" s="10"/>
      <c r="C1273" s="10"/>
      <c r="D1273" s="10"/>
      <c r="E1273" s="10"/>
      <c r="F1273" s="10"/>
      <c r="G1273" s="11"/>
    </row>
    <row r="1274" spans="1:7" ht="12.75">
      <c r="A1274" s="12"/>
      <c r="B1274" s="10"/>
      <c r="C1274" s="10"/>
      <c r="D1274" s="10"/>
      <c r="E1274" s="10"/>
      <c r="F1274" s="10"/>
      <c r="G1274" s="11"/>
    </row>
    <row r="1275" spans="1:7" ht="12.75">
      <c r="A1275" s="12"/>
      <c r="B1275" s="10"/>
      <c r="C1275" s="10"/>
      <c r="D1275" s="10"/>
      <c r="E1275" s="10"/>
      <c r="F1275" s="10"/>
      <c r="G1275" s="11"/>
    </row>
    <row r="1276" spans="1:7" ht="12.75">
      <c r="A1276" s="12"/>
      <c r="B1276" s="10"/>
      <c r="C1276" s="10"/>
      <c r="D1276" s="10"/>
      <c r="E1276" s="10"/>
      <c r="F1276" s="10"/>
      <c r="G1276" s="11"/>
    </row>
    <row r="1277" spans="1:7" ht="12.75">
      <c r="A1277" s="12"/>
      <c r="B1277" s="10"/>
      <c r="C1277" s="10"/>
      <c r="D1277" s="10"/>
      <c r="E1277" s="10"/>
      <c r="F1277" s="10"/>
      <c r="G1277" s="11"/>
    </row>
    <row r="1278" spans="1:7" ht="12.75">
      <c r="A1278" s="12"/>
      <c r="B1278" s="10"/>
      <c r="C1278" s="10"/>
      <c r="D1278" s="10"/>
      <c r="E1278" s="10"/>
      <c r="F1278" s="10"/>
      <c r="G1278" s="11"/>
    </row>
    <row r="1279" spans="1:7" ht="12.75">
      <c r="A1279" s="12"/>
      <c r="B1279" s="10"/>
      <c r="C1279" s="10"/>
      <c r="D1279" s="10"/>
      <c r="E1279" s="10"/>
      <c r="F1279" s="10"/>
      <c r="G1279" s="11"/>
    </row>
    <row r="1280" spans="1:7" ht="12.75">
      <c r="A1280" s="12"/>
      <c r="B1280" s="10"/>
      <c r="C1280" s="10"/>
      <c r="D1280" s="10"/>
      <c r="E1280" s="10"/>
      <c r="F1280" s="10"/>
      <c r="G1280" s="11"/>
    </row>
    <row r="1281" spans="1:7" ht="12.75">
      <c r="A1281" s="12"/>
      <c r="B1281" s="10"/>
      <c r="C1281" s="10"/>
      <c r="D1281" s="10"/>
      <c r="E1281" s="10"/>
      <c r="F1281" s="10"/>
      <c r="G1281" s="11"/>
    </row>
    <row r="1282" spans="1:7" ht="12.75">
      <c r="A1282" s="12"/>
      <c r="B1282" s="10"/>
      <c r="C1282" s="10"/>
      <c r="D1282" s="10"/>
      <c r="E1282" s="10"/>
      <c r="F1282" s="10"/>
      <c r="G1282" s="11"/>
    </row>
    <row r="1283" spans="1:7" ht="12.75">
      <c r="A1283" s="12"/>
      <c r="B1283" s="10"/>
      <c r="C1283" s="10"/>
      <c r="D1283" s="10"/>
      <c r="E1283" s="10"/>
      <c r="F1283" s="10"/>
      <c r="G1283" s="11"/>
    </row>
    <row r="1284" spans="1:7" ht="12.75">
      <c r="A1284" s="12"/>
      <c r="B1284" s="10"/>
      <c r="C1284" s="10"/>
      <c r="D1284" s="10"/>
      <c r="E1284" s="10"/>
      <c r="F1284" s="10"/>
      <c r="G1284" s="11"/>
    </row>
    <row r="1285" spans="1:7" ht="12.75">
      <c r="A1285" s="12"/>
      <c r="B1285" s="10"/>
      <c r="C1285" s="10"/>
      <c r="D1285" s="10"/>
      <c r="E1285" s="10"/>
      <c r="F1285" s="10"/>
      <c r="G1285" s="11"/>
    </row>
    <row r="1286" spans="1:7" ht="12.75">
      <c r="A1286" s="12"/>
      <c r="B1286" s="10"/>
      <c r="C1286" s="10"/>
      <c r="D1286" s="10"/>
      <c r="E1286" s="10"/>
      <c r="F1286" s="10"/>
      <c r="G1286" s="11"/>
    </row>
    <row r="1287" spans="1:7" ht="12.75">
      <c r="A1287" s="12"/>
      <c r="B1287" s="10"/>
      <c r="C1287" s="10"/>
      <c r="D1287" s="10"/>
      <c r="E1287" s="10"/>
      <c r="F1287" s="10"/>
      <c r="G1287" s="11"/>
    </row>
    <row r="1288" spans="1:7" ht="12.75">
      <c r="A1288" s="12"/>
      <c r="B1288" s="10"/>
      <c r="C1288" s="10"/>
      <c r="D1288" s="10"/>
      <c r="E1288" s="10"/>
      <c r="F1288" s="10"/>
      <c r="G1288" s="11"/>
    </row>
    <row r="1289" spans="1:7" ht="12.75">
      <c r="A1289" s="12"/>
      <c r="B1289" s="10"/>
      <c r="C1289" s="10"/>
      <c r="D1289" s="10"/>
      <c r="E1289" s="10"/>
      <c r="F1289" s="10"/>
      <c r="G1289" s="11"/>
    </row>
    <row r="1290" spans="1:7" ht="12.75">
      <c r="A1290" s="12"/>
      <c r="B1290" s="10"/>
      <c r="C1290" s="10"/>
      <c r="D1290" s="10"/>
      <c r="E1290" s="10"/>
      <c r="F1290" s="10"/>
      <c r="G1290" s="11"/>
    </row>
    <row r="1291" spans="1:7" ht="12.75">
      <c r="A1291" s="12"/>
      <c r="B1291" s="10"/>
      <c r="C1291" s="10"/>
      <c r="D1291" s="10"/>
      <c r="E1291" s="10"/>
      <c r="F1291" s="10"/>
      <c r="G1291" s="11"/>
    </row>
    <row r="1292" spans="1:7" ht="12.75">
      <c r="A1292" s="12"/>
      <c r="B1292" s="10"/>
      <c r="C1292" s="10"/>
      <c r="D1292" s="10"/>
      <c r="E1292" s="10"/>
      <c r="F1292" s="10"/>
      <c r="G1292" s="11"/>
    </row>
    <row r="1293" spans="1:7" ht="12.75">
      <c r="A1293" s="12"/>
      <c r="B1293" s="10"/>
      <c r="C1293" s="10"/>
      <c r="D1293" s="10"/>
      <c r="E1293" s="10"/>
      <c r="F1293" s="10"/>
      <c r="G1293" s="11"/>
    </row>
    <row r="1294" spans="1:7" ht="12.75">
      <c r="A1294" s="12"/>
      <c r="B1294" s="10"/>
      <c r="C1294" s="10"/>
      <c r="D1294" s="10"/>
      <c r="E1294" s="10"/>
      <c r="F1294" s="10"/>
      <c r="G1294" s="11"/>
    </row>
    <row r="1295" spans="1:7" ht="12.75">
      <c r="A1295" s="12"/>
      <c r="B1295" s="10"/>
      <c r="C1295" s="10"/>
      <c r="D1295" s="10"/>
      <c r="E1295" s="10"/>
      <c r="F1295" s="10"/>
      <c r="G1295" s="11"/>
    </row>
    <row r="1296" spans="1:7" ht="12.75">
      <c r="A1296" s="12"/>
      <c r="B1296" s="10"/>
      <c r="C1296" s="10"/>
      <c r="D1296" s="10"/>
      <c r="E1296" s="10"/>
      <c r="F1296" s="10"/>
      <c r="G1296" s="11"/>
    </row>
    <row r="1297" spans="1:7" ht="12.75">
      <c r="A1297" s="12"/>
      <c r="B1297" s="10"/>
      <c r="C1297" s="10"/>
      <c r="D1297" s="10"/>
      <c r="E1297" s="10"/>
      <c r="F1297" s="10"/>
      <c r="G1297" s="11"/>
    </row>
    <row r="1298" spans="1:7" ht="12.75">
      <c r="A1298" s="12"/>
      <c r="B1298" s="10"/>
      <c r="C1298" s="10"/>
      <c r="D1298" s="10"/>
      <c r="E1298" s="10"/>
      <c r="F1298" s="10"/>
      <c r="G1298" s="11"/>
    </row>
    <row r="1299" spans="1:7" ht="12.75">
      <c r="A1299" s="12"/>
      <c r="B1299" s="10"/>
      <c r="C1299" s="10"/>
      <c r="D1299" s="10"/>
      <c r="E1299" s="10"/>
      <c r="F1299" s="10"/>
      <c r="G1299" s="11"/>
    </row>
    <row r="1300" spans="1:7" ht="12.75">
      <c r="A1300" s="12"/>
      <c r="B1300" s="10"/>
      <c r="C1300" s="10"/>
      <c r="D1300" s="10"/>
      <c r="E1300" s="10"/>
      <c r="F1300" s="10"/>
      <c r="G1300" s="11"/>
    </row>
    <row r="1301" spans="1:7" ht="12.75">
      <c r="A1301" s="12"/>
      <c r="B1301" s="10"/>
      <c r="C1301" s="10"/>
      <c r="D1301" s="10"/>
      <c r="E1301" s="10"/>
      <c r="F1301" s="10"/>
      <c r="G1301" s="11"/>
    </row>
    <row r="1302" spans="1:7" ht="12.75">
      <c r="A1302" s="12"/>
      <c r="B1302" s="10"/>
      <c r="C1302" s="10"/>
      <c r="D1302" s="10"/>
      <c r="E1302" s="10"/>
      <c r="F1302" s="10"/>
      <c r="G1302" s="11"/>
    </row>
    <row r="1303" spans="1:7" ht="12.75">
      <c r="A1303" s="12"/>
      <c r="B1303" s="10"/>
      <c r="C1303" s="10"/>
      <c r="D1303" s="10"/>
      <c r="E1303" s="10"/>
      <c r="F1303" s="10"/>
      <c r="G1303" s="11"/>
    </row>
    <row r="1304" spans="1:7" ht="12.75">
      <c r="A1304" s="12"/>
      <c r="B1304" s="10"/>
      <c r="C1304" s="10"/>
      <c r="D1304" s="10"/>
      <c r="E1304" s="10"/>
      <c r="F1304" s="10"/>
      <c r="G1304" s="11"/>
    </row>
    <row r="1305" spans="1:7" ht="12.75">
      <c r="A1305" s="12"/>
      <c r="B1305" s="10"/>
      <c r="C1305" s="10"/>
      <c r="D1305" s="10"/>
      <c r="E1305" s="10"/>
      <c r="F1305" s="10"/>
      <c r="G1305" s="11"/>
    </row>
    <row r="1306" spans="1:7" ht="12.75">
      <c r="A1306" s="12"/>
      <c r="B1306" s="10"/>
      <c r="C1306" s="10"/>
      <c r="D1306" s="10"/>
      <c r="E1306" s="10"/>
      <c r="F1306" s="10"/>
      <c r="G1306" s="11"/>
    </row>
    <row r="1307" spans="1:7" ht="12.75">
      <c r="A1307" s="12"/>
      <c r="B1307" s="10"/>
      <c r="C1307" s="10"/>
      <c r="D1307" s="10"/>
      <c r="E1307" s="10"/>
      <c r="F1307" s="10"/>
      <c r="G1307" s="11"/>
    </row>
    <row r="1308" spans="1:7" ht="12.75">
      <c r="A1308" s="12"/>
      <c r="B1308" s="10"/>
      <c r="C1308" s="10"/>
      <c r="D1308" s="10"/>
      <c r="E1308" s="10"/>
      <c r="F1308" s="10"/>
      <c r="G1308" s="11"/>
    </row>
    <row r="1309" spans="1:7" ht="12.75">
      <c r="A1309" s="12"/>
      <c r="B1309" s="10"/>
      <c r="C1309" s="10"/>
      <c r="D1309" s="10"/>
      <c r="E1309" s="10"/>
      <c r="F1309" s="10"/>
      <c r="G1309" s="11"/>
    </row>
    <row r="1310" spans="1:7" ht="12.75">
      <c r="A1310" s="12"/>
      <c r="B1310" s="10"/>
      <c r="C1310" s="10"/>
      <c r="D1310" s="10"/>
      <c r="E1310" s="10"/>
      <c r="F1310" s="10"/>
      <c r="G1310" s="11"/>
    </row>
    <row r="1311" spans="1:7" ht="12.75">
      <c r="A1311" s="12"/>
      <c r="B1311" s="10"/>
      <c r="C1311" s="10"/>
      <c r="D1311" s="10"/>
      <c r="E1311" s="10"/>
      <c r="F1311" s="10"/>
      <c r="G1311" s="11"/>
    </row>
    <row r="1312" spans="1:7" ht="12.75">
      <c r="A1312" s="12"/>
      <c r="B1312" s="10"/>
      <c r="C1312" s="10"/>
      <c r="D1312" s="10"/>
      <c r="E1312" s="10"/>
      <c r="F1312" s="10"/>
      <c r="G1312" s="11"/>
    </row>
    <row r="1313" spans="1:7" ht="12.75">
      <c r="A1313" s="12"/>
      <c r="B1313" s="10"/>
      <c r="C1313" s="10"/>
      <c r="D1313" s="10"/>
      <c r="E1313" s="10"/>
      <c r="F1313" s="10"/>
      <c r="G1313" s="11"/>
    </row>
    <row r="1314" spans="1:7" ht="12.75">
      <c r="A1314" s="12"/>
      <c r="B1314" s="10"/>
      <c r="C1314" s="10"/>
      <c r="D1314" s="10"/>
      <c r="E1314" s="10"/>
      <c r="F1314" s="10"/>
      <c r="G1314" s="11"/>
    </row>
    <row r="1315" spans="1:7" ht="12.75">
      <c r="A1315" s="12"/>
      <c r="B1315" s="10"/>
      <c r="C1315" s="10"/>
      <c r="D1315" s="10"/>
      <c r="E1315" s="10"/>
      <c r="F1315" s="10"/>
      <c r="G1315" s="11"/>
    </row>
    <row r="1316" spans="1:7" ht="12.75">
      <c r="A1316" s="12"/>
      <c r="B1316" s="10"/>
      <c r="C1316" s="10"/>
      <c r="D1316" s="10"/>
      <c r="E1316" s="10"/>
      <c r="F1316" s="10"/>
      <c r="G1316" s="11"/>
    </row>
    <row r="1317" spans="1:7" ht="12.75">
      <c r="A1317" s="12"/>
      <c r="B1317" s="10"/>
      <c r="C1317" s="10"/>
      <c r="D1317" s="10"/>
      <c r="E1317" s="10"/>
      <c r="F1317" s="10"/>
      <c r="G1317" s="11"/>
    </row>
    <row r="1318" spans="1:7" ht="12.75">
      <c r="A1318" s="12"/>
      <c r="B1318" s="10"/>
      <c r="C1318" s="10"/>
      <c r="D1318" s="10"/>
      <c r="E1318" s="10"/>
      <c r="F1318" s="10"/>
      <c r="G1318" s="11"/>
    </row>
    <row r="1319" spans="1:7" ht="12.75">
      <c r="A1319" s="12"/>
      <c r="B1319" s="10"/>
      <c r="C1319" s="10"/>
      <c r="D1319" s="10"/>
      <c r="E1319" s="10"/>
      <c r="F1319" s="10"/>
      <c r="G1319" s="11"/>
    </row>
    <row r="1320" spans="1:7" ht="12.75">
      <c r="A1320" s="12"/>
      <c r="B1320" s="10"/>
      <c r="C1320" s="10"/>
      <c r="D1320" s="10"/>
      <c r="E1320" s="10"/>
      <c r="F1320" s="10"/>
      <c r="G1320" s="11"/>
    </row>
    <row r="1321" spans="1:7" ht="12.75">
      <c r="A1321" s="12"/>
      <c r="B1321" s="10"/>
      <c r="C1321" s="10"/>
      <c r="D1321" s="10"/>
      <c r="E1321" s="10"/>
      <c r="F1321" s="10"/>
      <c r="G1321" s="11"/>
    </row>
    <row r="1322" spans="1:7" ht="12.75">
      <c r="A1322" s="12"/>
      <c r="B1322" s="10"/>
      <c r="C1322" s="10"/>
      <c r="D1322" s="10"/>
      <c r="E1322" s="10"/>
      <c r="F1322" s="10"/>
      <c r="G1322" s="11"/>
    </row>
    <row r="1323" spans="1:7" ht="12.75">
      <c r="A1323" s="12"/>
      <c r="B1323" s="10"/>
      <c r="C1323" s="10"/>
      <c r="D1323" s="10"/>
      <c r="E1323" s="10"/>
      <c r="F1323" s="10"/>
      <c r="G1323" s="11"/>
    </row>
    <row r="1324" spans="1:7" ht="12.75">
      <c r="A1324" s="12"/>
      <c r="B1324" s="10"/>
      <c r="C1324" s="10"/>
      <c r="D1324" s="10"/>
      <c r="E1324" s="10"/>
      <c r="F1324" s="10"/>
      <c r="G1324" s="11"/>
    </row>
    <row r="1325" spans="1:7" ht="12.75">
      <c r="A1325" s="12"/>
      <c r="B1325" s="10"/>
      <c r="C1325" s="10"/>
      <c r="D1325" s="10"/>
      <c r="E1325" s="10"/>
      <c r="F1325" s="10"/>
      <c r="G1325" s="11"/>
    </row>
    <row r="1326" spans="1:7" ht="12.75">
      <c r="A1326" s="12"/>
      <c r="B1326" s="10"/>
      <c r="C1326" s="10"/>
      <c r="D1326" s="10"/>
      <c r="E1326" s="10"/>
      <c r="F1326" s="10"/>
      <c r="G1326" s="11"/>
    </row>
    <row r="1327" spans="1:7" ht="12.75">
      <c r="A1327" s="12"/>
      <c r="B1327" s="10"/>
      <c r="C1327" s="10"/>
      <c r="D1327" s="10"/>
      <c r="E1327" s="10"/>
      <c r="F1327" s="10"/>
      <c r="G1327" s="11"/>
    </row>
    <row r="1328" spans="1:7" ht="12.75">
      <c r="A1328" s="12"/>
      <c r="B1328" s="10"/>
      <c r="C1328" s="10"/>
      <c r="D1328" s="10"/>
      <c r="E1328" s="10"/>
      <c r="F1328" s="10"/>
      <c r="G1328" s="11"/>
    </row>
    <row r="1329" spans="1:7" ht="12.75">
      <c r="A1329" s="12"/>
      <c r="B1329" s="10"/>
      <c r="C1329" s="10"/>
      <c r="D1329" s="10"/>
      <c r="E1329" s="10"/>
      <c r="F1329" s="10"/>
      <c r="G1329" s="11"/>
    </row>
    <row r="1330" spans="1:7" ht="12.75">
      <c r="A1330" s="12"/>
      <c r="B1330" s="10"/>
      <c r="C1330" s="10"/>
      <c r="D1330" s="10"/>
      <c r="E1330" s="10"/>
      <c r="F1330" s="10"/>
      <c r="G1330" s="11"/>
    </row>
    <row r="1331" spans="1:7" ht="12.75">
      <c r="A1331" s="12"/>
      <c r="B1331" s="10"/>
      <c r="C1331" s="10"/>
      <c r="D1331" s="10"/>
      <c r="E1331" s="10"/>
      <c r="F1331" s="10"/>
      <c r="G1331" s="11"/>
    </row>
    <row r="1332" spans="1:7" ht="12.75">
      <c r="A1332" s="12"/>
      <c r="B1332" s="10"/>
      <c r="C1332" s="10"/>
      <c r="D1332" s="10"/>
      <c r="E1332" s="10"/>
      <c r="F1332" s="10"/>
      <c r="G1332" s="11"/>
    </row>
    <row r="1333" spans="1:7" ht="12.75">
      <c r="A1333" s="12"/>
      <c r="B1333" s="10"/>
      <c r="C1333" s="10"/>
      <c r="D1333" s="10"/>
      <c r="E1333" s="10"/>
      <c r="F1333" s="10"/>
      <c r="G1333" s="11"/>
    </row>
    <row r="1334" spans="1:7" ht="12.75">
      <c r="A1334" s="12"/>
      <c r="B1334" s="10"/>
      <c r="C1334" s="10"/>
      <c r="D1334" s="10"/>
      <c r="E1334" s="10"/>
      <c r="F1334" s="10"/>
      <c r="G1334" s="11"/>
    </row>
    <row r="1335" spans="1:7" ht="12.75">
      <c r="A1335" s="12"/>
      <c r="B1335" s="10"/>
      <c r="C1335" s="10"/>
      <c r="D1335" s="10"/>
      <c r="E1335" s="10"/>
      <c r="F1335" s="10"/>
      <c r="G1335" s="11"/>
    </row>
    <row r="1336" spans="1:7" ht="12.75">
      <c r="A1336" s="12"/>
      <c r="B1336" s="10"/>
      <c r="C1336" s="10"/>
      <c r="D1336" s="10"/>
      <c r="E1336" s="10"/>
      <c r="F1336" s="10"/>
      <c r="G1336" s="11"/>
    </row>
    <row r="1337" spans="1:7" ht="12.75">
      <c r="A1337" s="12"/>
      <c r="B1337" s="10"/>
      <c r="C1337" s="10"/>
      <c r="D1337" s="10"/>
      <c r="E1337" s="10"/>
      <c r="F1337" s="10"/>
      <c r="G1337" s="11"/>
    </row>
    <row r="1338" spans="1:7" ht="12.75">
      <c r="A1338" s="12"/>
      <c r="B1338" s="10"/>
      <c r="C1338" s="10"/>
      <c r="D1338" s="10"/>
      <c r="E1338" s="10"/>
      <c r="F1338" s="10"/>
      <c r="G1338" s="11"/>
    </row>
    <row r="1339" spans="1:7" ht="12.75">
      <c r="A1339" s="12"/>
      <c r="B1339" s="10"/>
      <c r="C1339" s="10"/>
      <c r="D1339" s="10"/>
      <c r="E1339" s="10"/>
      <c r="F1339" s="10"/>
      <c r="G1339" s="11"/>
    </row>
    <row r="1340" spans="1:7" ht="12.75">
      <c r="A1340" s="12"/>
      <c r="B1340" s="10"/>
      <c r="C1340" s="10"/>
      <c r="D1340" s="10"/>
      <c r="E1340" s="10"/>
      <c r="F1340" s="10"/>
      <c r="G1340" s="11"/>
    </row>
    <row r="1341" spans="1:7" ht="12.75">
      <c r="A1341" s="12"/>
      <c r="B1341" s="10"/>
      <c r="C1341" s="10"/>
      <c r="D1341" s="10"/>
      <c r="E1341" s="10"/>
      <c r="F1341" s="10"/>
      <c r="G1341" s="11"/>
    </row>
    <row r="1342" spans="1:7" ht="12.75">
      <c r="A1342" s="12"/>
      <c r="B1342" s="10"/>
      <c r="C1342" s="10"/>
      <c r="D1342" s="10"/>
      <c r="E1342" s="10"/>
      <c r="F1342" s="10"/>
      <c r="G1342" s="11"/>
    </row>
    <row r="1343" spans="1:7" ht="12.75">
      <c r="A1343" s="12"/>
      <c r="B1343" s="10"/>
      <c r="C1343" s="10"/>
      <c r="D1343" s="10"/>
      <c r="E1343" s="10"/>
      <c r="F1343" s="10"/>
      <c r="G1343" s="11"/>
    </row>
    <row r="1344" spans="1:7" ht="12.75">
      <c r="A1344" s="12"/>
      <c r="B1344" s="10"/>
      <c r="C1344" s="10"/>
      <c r="D1344" s="10"/>
      <c r="E1344" s="10"/>
      <c r="F1344" s="10"/>
      <c r="G1344" s="11"/>
    </row>
    <row r="1345" spans="1:7" ht="12.75">
      <c r="A1345" s="12"/>
      <c r="B1345" s="10"/>
      <c r="C1345" s="10"/>
      <c r="D1345" s="10"/>
      <c r="E1345" s="10"/>
      <c r="F1345" s="10"/>
      <c r="G1345" s="11"/>
    </row>
    <row r="1346" spans="1:7" ht="12.75">
      <c r="A1346" s="12"/>
      <c r="B1346" s="10"/>
      <c r="C1346" s="10"/>
      <c r="D1346" s="10"/>
      <c r="E1346" s="10"/>
      <c r="F1346" s="10"/>
      <c r="G1346" s="11"/>
    </row>
    <row r="1347" spans="1:7" ht="12.75">
      <c r="A1347" s="12"/>
      <c r="B1347" s="10"/>
      <c r="C1347" s="10"/>
      <c r="D1347" s="10"/>
      <c r="E1347" s="10"/>
      <c r="F1347" s="10"/>
      <c r="G1347" s="11"/>
    </row>
    <row r="1348" spans="1:7" ht="12.75">
      <c r="A1348" s="12"/>
      <c r="B1348" s="10"/>
      <c r="C1348" s="10"/>
      <c r="D1348" s="10"/>
      <c r="E1348" s="10"/>
      <c r="F1348" s="10"/>
      <c r="G1348" s="11"/>
    </row>
    <row r="1349" spans="1:7" ht="12.75">
      <c r="A1349" s="12"/>
      <c r="B1349" s="10"/>
      <c r="C1349" s="10"/>
      <c r="D1349" s="10"/>
      <c r="E1349" s="10"/>
      <c r="F1349" s="10"/>
      <c r="G1349" s="11"/>
    </row>
    <row r="1350" spans="1:7" ht="12.75">
      <c r="A1350" s="12"/>
      <c r="B1350" s="10"/>
      <c r="C1350" s="10"/>
      <c r="D1350" s="10"/>
      <c r="E1350" s="10"/>
      <c r="F1350" s="10"/>
      <c r="G1350" s="11"/>
    </row>
    <row r="1351" spans="1:7" ht="12.75">
      <c r="A1351" s="12"/>
      <c r="B1351" s="10"/>
      <c r="C1351" s="10"/>
      <c r="D1351" s="10"/>
      <c r="E1351" s="10"/>
      <c r="F1351" s="10"/>
      <c r="G1351" s="11"/>
    </row>
    <row r="1352" spans="1:7" ht="12.75">
      <c r="A1352" s="12"/>
      <c r="B1352" s="10"/>
      <c r="C1352" s="10"/>
      <c r="D1352" s="10"/>
      <c r="E1352" s="10"/>
      <c r="F1352" s="10"/>
      <c r="G1352" s="11"/>
    </row>
    <row r="1353" spans="1:7" ht="12.75">
      <c r="A1353" s="12"/>
      <c r="B1353" s="10"/>
      <c r="C1353" s="10"/>
      <c r="D1353" s="10"/>
      <c r="E1353" s="10"/>
      <c r="F1353" s="10"/>
      <c r="G1353" s="11"/>
    </row>
    <row r="1354" spans="1:7" ht="12.75">
      <c r="A1354" s="12"/>
      <c r="B1354" s="10"/>
      <c r="C1354" s="10"/>
      <c r="D1354" s="10"/>
      <c r="E1354" s="10"/>
      <c r="F1354" s="10"/>
      <c r="G1354" s="11"/>
    </row>
    <row r="1355" spans="1:7" ht="12.75">
      <c r="A1355" s="12"/>
      <c r="B1355" s="10"/>
      <c r="C1355" s="10"/>
      <c r="D1355" s="10"/>
      <c r="E1355" s="10"/>
      <c r="F1355" s="10"/>
      <c r="G1355" s="11"/>
    </row>
    <row r="1356" spans="1:7" ht="12.75">
      <c r="A1356" s="12"/>
      <c r="B1356" s="10"/>
      <c r="C1356" s="10"/>
      <c r="D1356" s="10"/>
      <c r="E1356" s="10"/>
      <c r="F1356" s="10"/>
      <c r="G1356" s="11"/>
    </row>
    <row r="1357" spans="1:7" ht="12.75">
      <c r="A1357" s="12"/>
      <c r="B1357" s="10"/>
      <c r="C1357" s="10"/>
      <c r="D1357" s="10"/>
      <c r="E1357" s="10"/>
      <c r="F1357" s="10"/>
      <c r="G1357" s="11"/>
    </row>
    <row r="1358" spans="1:7" ht="12.75">
      <c r="A1358" s="12"/>
      <c r="B1358" s="10"/>
      <c r="C1358" s="10"/>
      <c r="D1358" s="10"/>
      <c r="E1358" s="10"/>
      <c r="F1358" s="10"/>
      <c r="G1358" s="11"/>
    </row>
    <row r="1359" spans="1:7" ht="12.75">
      <c r="A1359" s="12"/>
      <c r="B1359" s="10"/>
      <c r="C1359" s="10"/>
      <c r="D1359" s="10"/>
      <c r="E1359" s="10"/>
      <c r="F1359" s="10"/>
      <c r="G1359" s="11"/>
    </row>
    <row r="1360" spans="1:7" ht="12.75">
      <c r="A1360" s="12"/>
      <c r="B1360" s="10"/>
      <c r="C1360" s="10"/>
      <c r="D1360" s="10"/>
      <c r="E1360" s="10"/>
      <c r="F1360" s="10"/>
      <c r="G1360" s="11"/>
    </row>
    <row r="1361" spans="1:7" ht="12.75">
      <c r="A1361" s="12"/>
      <c r="B1361" s="10"/>
      <c r="C1361" s="10"/>
      <c r="D1361" s="10"/>
      <c r="E1361" s="10"/>
      <c r="F1361" s="10"/>
      <c r="G1361" s="11"/>
    </row>
    <row r="1362" spans="1:7" ht="12.75">
      <c r="A1362" s="12"/>
      <c r="B1362" s="10"/>
      <c r="C1362" s="10"/>
      <c r="D1362" s="10"/>
      <c r="E1362" s="10"/>
      <c r="F1362" s="10"/>
      <c r="G1362" s="11"/>
    </row>
    <row r="1363" spans="1:7" ht="12.75">
      <c r="A1363" s="12"/>
      <c r="B1363" s="10"/>
      <c r="C1363" s="10"/>
      <c r="D1363" s="10"/>
      <c r="E1363" s="10"/>
      <c r="F1363" s="10"/>
      <c r="G1363" s="11"/>
    </row>
    <row r="1364" spans="1:7" ht="12.75">
      <c r="A1364" s="12"/>
      <c r="B1364" s="10"/>
      <c r="C1364" s="10"/>
      <c r="D1364" s="10"/>
      <c r="E1364" s="10"/>
      <c r="F1364" s="10"/>
      <c r="G1364" s="11"/>
    </row>
    <row r="1365" spans="1:7" ht="12.75">
      <c r="A1365" s="12"/>
      <c r="B1365" s="10"/>
      <c r="C1365" s="10"/>
      <c r="D1365" s="10"/>
      <c r="E1365" s="10"/>
      <c r="F1365" s="10"/>
      <c r="G1365" s="11"/>
    </row>
    <row r="1366" spans="1:7" ht="12.75">
      <c r="A1366" s="12"/>
      <c r="B1366" s="10"/>
      <c r="C1366" s="10"/>
      <c r="D1366" s="10"/>
      <c r="E1366" s="10"/>
      <c r="F1366" s="10"/>
      <c r="G1366" s="11"/>
    </row>
    <row r="1367" spans="1:7" ht="12.75">
      <c r="A1367" s="12"/>
      <c r="B1367" s="10"/>
      <c r="C1367" s="10"/>
      <c r="D1367" s="10"/>
      <c r="E1367" s="10"/>
      <c r="F1367" s="10"/>
      <c r="G1367" s="11"/>
    </row>
    <row r="1368" spans="1:7" ht="12.75">
      <c r="A1368" s="12"/>
      <c r="B1368" s="10"/>
      <c r="C1368" s="10"/>
      <c r="D1368" s="10"/>
      <c r="E1368" s="10"/>
      <c r="F1368" s="10"/>
      <c r="G1368" s="11"/>
    </row>
    <row r="1369" spans="1:7" ht="12.75">
      <c r="A1369" s="12"/>
      <c r="B1369" s="10"/>
      <c r="C1369" s="10"/>
      <c r="D1369" s="10"/>
      <c r="E1369" s="10"/>
      <c r="F1369" s="10"/>
      <c r="G1369" s="11"/>
    </row>
    <row r="1370" spans="1:7" ht="12.75">
      <c r="A1370" s="12"/>
      <c r="B1370" s="10"/>
      <c r="C1370" s="10"/>
      <c r="D1370" s="10"/>
      <c r="E1370" s="10"/>
      <c r="F1370" s="10"/>
      <c r="G1370" s="11"/>
    </row>
    <row r="1371" spans="1:7" ht="12.75">
      <c r="A1371" s="12"/>
      <c r="B1371" s="10"/>
      <c r="C1371" s="10"/>
      <c r="D1371" s="10"/>
      <c r="E1371" s="10"/>
      <c r="F1371" s="10"/>
      <c r="G1371" s="11"/>
    </row>
    <row r="1372" spans="1:7" ht="12.75">
      <c r="A1372" s="12"/>
      <c r="B1372" s="10"/>
      <c r="C1372" s="10"/>
      <c r="D1372" s="10"/>
      <c r="E1372" s="10"/>
      <c r="F1372" s="10"/>
      <c r="G1372" s="11"/>
    </row>
    <row r="1373" spans="1:7" ht="12.75">
      <c r="A1373" s="12"/>
      <c r="B1373" s="10"/>
      <c r="C1373" s="10"/>
      <c r="D1373" s="10"/>
      <c r="E1373" s="10"/>
      <c r="F1373" s="10"/>
      <c r="G1373" s="11"/>
    </row>
    <row r="1374" spans="1:7" ht="12.75">
      <c r="A1374" s="12"/>
      <c r="B1374" s="10"/>
      <c r="C1374" s="10"/>
      <c r="D1374" s="10"/>
      <c r="E1374" s="10"/>
      <c r="F1374" s="10"/>
      <c r="G1374" s="11"/>
    </row>
    <row r="1375" spans="1:7" ht="12.75">
      <c r="A1375" s="12"/>
      <c r="B1375" s="10"/>
      <c r="C1375" s="10"/>
      <c r="D1375" s="10"/>
      <c r="E1375" s="10"/>
      <c r="F1375" s="10"/>
      <c r="G1375" s="11"/>
    </row>
    <row r="1376" spans="1:7" ht="12.75">
      <c r="A1376" s="12"/>
      <c r="B1376" s="10"/>
      <c r="C1376" s="10"/>
      <c r="D1376" s="10"/>
      <c r="E1376" s="10"/>
      <c r="F1376" s="10"/>
      <c r="G1376" s="11"/>
    </row>
    <row r="1377" spans="1:7" ht="12.75">
      <c r="A1377" s="12"/>
      <c r="B1377" s="10"/>
      <c r="C1377" s="10"/>
      <c r="D1377" s="10"/>
      <c r="E1377" s="10"/>
      <c r="F1377" s="10"/>
      <c r="G1377" s="11"/>
    </row>
    <row r="1378" spans="1:7" ht="12.75">
      <c r="A1378" s="12"/>
      <c r="B1378" s="10"/>
      <c r="C1378" s="10"/>
      <c r="D1378" s="10"/>
      <c r="E1378" s="10"/>
      <c r="F1378" s="10"/>
      <c r="G1378" s="11"/>
    </row>
    <row r="1379" spans="1:7" ht="12.75">
      <c r="A1379" s="12"/>
      <c r="B1379" s="10"/>
      <c r="C1379" s="10"/>
      <c r="D1379" s="10"/>
      <c r="E1379" s="10"/>
      <c r="F1379" s="10"/>
      <c r="G1379" s="11"/>
    </row>
    <row r="1380" spans="1:7" ht="12.75">
      <c r="A1380" s="12"/>
      <c r="B1380" s="10"/>
      <c r="C1380" s="10"/>
      <c r="D1380" s="10"/>
      <c r="E1380" s="10"/>
      <c r="F1380" s="10"/>
      <c r="G1380" s="11"/>
    </row>
    <row r="1381" spans="1:7" ht="12.75">
      <c r="A1381" s="12"/>
      <c r="B1381" s="10"/>
      <c r="C1381" s="10"/>
      <c r="D1381" s="10"/>
      <c r="E1381" s="10"/>
      <c r="F1381" s="10"/>
      <c r="G1381" s="11"/>
    </row>
    <row r="1382" spans="1:7" ht="12.75">
      <c r="A1382" s="12"/>
      <c r="B1382" s="10"/>
      <c r="C1382" s="10"/>
      <c r="D1382" s="10"/>
      <c r="E1382" s="10"/>
      <c r="F1382" s="10"/>
      <c r="G1382" s="11"/>
    </row>
    <row r="1383" spans="1:7" ht="12.75">
      <c r="A1383" s="12"/>
      <c r="B1383" s="10"/>
      <c r="C1383" s="10"/>
      <c r="D1383" s="10"/>
      <c r="E1383" s="10"/>
      <c r="F1383" s="10"/>
      <c r="G1383" s="11"/>
    </row>
    <row r="1384" spans="1:7" ht="12.75">
      <c r="A1384" s="12"/>
      <c r="B1384" s="10"/>
      <c r="C1384" s="10"/>
      <c r="D1384" s="10"/>
      <c r="E1384" s="10"/>
      <c r="F1384" s="10"/>
      <c r="G1384" s="11"/>
    </row>
    <row r="1385" spans="1:7" ht="12.75">
      <c r="A1385" s="12"/>
      <c r="B1385" s="10"/>
      <c r="C1385" s="10"/>
      <c r="D1385" s="10"/>
      <c r="E1385" s="10"/>
      <c r="F1385" s="10"/>
      <c r="G1385" s="11"/>
    </row>
    <row r="1386" spans="1:7" ht="12.75">
      <c r="A1386" s="12"/>
      <c r="B1386" s="10"/>
      <c r="C1386" s="10"/>
      <c r="D1386" s="10"/>
      <c r="E1386" s="10"/>
      <c r="F1386" s="10"/>
      <c r="G1386" s="11"/>
    </row>
    <row r="1387" spans="1:7" ht="12.75">
      <c r="A1387" s="12"/>
      <c r="B1387" s="10"/>
      <c r="C1387" s="10"/>
      <c r="D1387" s="10"/>
      <c r="E1387" s="10"/>
      <c r="F1387" s="10"/>
      <c r="G1387" s="11"/>
    </row>
    <row r="1388" spans="1:7" ht="12.75">
      <c r="A1388" s="12"/>
      <c r="B1388" s="10"/>
      <c r="C1388" s="10"/>
      <c r="D1388" s="10"/>
      <c r="E1388" s="10"/>
      <c r="F1388" s="10"/>
      <c r="G1388" s="11"/>
    </row>
    <row r="1389" spans="1:7" ht="12.75">
      <c r="A1389" s="12"/>
      <c r="B1389" s="10"/>
      <c r="C1389" s="10"/>
      <c r="D1389" s="10"/>
      <c r="E1389" s="10"/>
      <c r="F1389" s="10"/>
      <c r="G1389" s="11"/>
    </row>
    <row r="1390" spans="1:7" ht="12.75">
      <c r="A1390" s="12"/>
      <c r="B1390" s="10"/>
      <c r="C1390" s="10"/>
      <c r="D1390" s="10"/>
      <c r="E1390" s="10"/>
      <c r="F1390" s="10"/>
      <c r="G1390" s="11"/>
    </row>
    <row r="1391" spans="1:7" ht="12.75">
      <c r="A1391" s="12"/>
      <c r="B1391" s="10"/>
      <c r="C1391" s="10"/>
      <c r="D1391" s="10"/>
      <c r="E1391" s="10"/>
      <c r="F1391" s="10"/>
      <c r="G1391" s="11"/>
    </row>
    <row r="1392" spans="1:7" ht="12.75">
      <c r="A1392" s="12"/>
      <c r="B1392" s="10"/>
      <c r="C1392" s="10"/>
      <c r="D1392" s="10"/>
      <c r="E1392" s="10"/>
      <c r="F1392" s="10"/>
      <c r="G1392" s="11"/>
    </row>
    <row r="1393" spans="1:7" ht="12.75">
      <c r="A1393" s="12"/>
      <c r="B1393" s="10"/>
      <c r="C1393" s="10"/>
      <c r="D1393" s="10"/>
      <c r="E1393" s="10"/>
      <c r="F1393" s="10"/>
      <c r="G1393" s="11"/>
    </row>
    <row r="1394" spans="1:7" ht="12.75">
      <c r="A1394" s="12"/>
      <c r="B1394" s="10"/>
      <c r="C1394" s="10"/>
      <c r="D1394" s="10"/>
      <c r="E1394" s="10"/>
      <c r="F1394" s="10"/>
      <c r="G1394" s="11"/>
    </row>
    <row r="1395" spans="1:7" ht="12.75">
      <c r="A1395" s="12"/>
      <c r="B1395" s="10"/>
      <c r="C1395" s="10"/>
      <c r="D1395" s="10"/>
      <c r="E1395" s="10"/>
      <c r="F1395" s="10"/>
      <c r="G1395" s="11"/>
    </row>
    <row r="1396" spans="1:7" ht="12.75">
      <c r="A1396" s="12"/>
      <c r="B1396" s="10"/>
      <c r="C1396" s="10"/>
      <c r="D1396" s="10"/>
      <c r="E1396" s="10"/>
      <c r="F1396" s="10"/>
      <c r="G1396" s="11"/>
    </row>
    <row r="1397" spans="1:7" ht="12.75">
      <c r="A1397" s="12"/>
      <c r="B1397" s="10"/>
      <c r="C1397" s="10"/>
      <c r="D1397" s="10"/>
      <c r="E1397" s="10"/>
      <c r="F1397" s="10"/>
      <c r="G1397" s="11"/>
    </row>
    <row r="1398" spans="1:7" ht="12.75">
      <c r="A1398" s="12"/>
      <c r="B1398" s="10"/>
      <c r="C1398" s="10"/>
      <c r="D1398" s="10"/>
      <c r="E1398" s="10"/>
      <c r="F1398" s="10"/>
      <c r="G1398" s="11"/>
    </row>
    <row r="1399" spans="1:7" ht="12.75">
      <c r="A1399" s="12"/>
      <c r="B1399" s="10"/>
      <c r="C1399" s="10"/>
      <c r="D1399" s="10"/>
      <c r="E1399" s="10"/>
      <c r="F1399" s="10"/>
      <c r="G1399" s="11"/>
    </row>
    <row r="1400" spans="1:7" ht="12.75">
      <c r="A1400" s="12"/>
      <c r="B1400" s="10"/>
      <c r="C1400" s="10"/>
      <c r="D1400" s="10"/>
      <c r="E1400" s="10"/>
      <c r="F1400" s="10"/>
      <c r="G1400" s="11"/>
    </row>
    <row r="1401" spans="1:7" ht="12.75">
      <c r="A1401" s="12"/>
      <c r="B1401" s="10"/>
      <c r="C1401" s="10"/>
      <c r="D1401" s="10"/>
      <c r="E1401" s="10"/>
      <c r="F1401" s="10"/>
      <c r="G1401" s="11"/>
    </row>
    <row r="1402" spans="1:7" ht="12.75">
      <c r="A1402" s="12"/>
      <c r="B1402" s="10"/>
      <c r="C1402" s="10"/>
      <c r="D1402" s="10"/>
      <c r="E1402" s="10"/>
      <c r="F1402" s="10"/>
      <c r="G1402" s="11"/>
    </row>
    <row r="1403" spans="1:7" ht="12.75">
      <c r="A1403" s="12"/>
      <c r="B1403" s="10"/>
      <c r="C1403" s="10"/>
      <c r="D1403" s="10"/>
      <c r="E1403" s="10"/>
      <c r="F1403" s="10"/>
      <c r="G1403" s="11"/>
    </row>
    <row r="1404" spans="1:7" ht="12.75">
      <c r="A1404" s="12"/>
      <c r="B1404" s="10"/>
      <c r="C1404" s="10"/>
      <c r="D1404" s="10"/>
      <c r="E1404" s="10"/>
      <c r="F1404" s="10"/>
      <c r="G1404" s="11"/>
    </row>
    <row r="1405" spans="1:7" ht="12.75">
      <c r="A1405" s="12"/>
      <c r="B1405" s="10"/>
      <c r="C1405" s="10"/>
      <c r="D1405" s="10"/>
      <c r="E1405" s="10"/>
      <c r="F1405" s="10"/>
      <c r="G1405" s="11"/>
    </row>
    <row r="1406" spans="1:7" ht="12.75">
      <c r="A1406" s="12"/>
      <c r="B1406" s="10"/>
      <c r="C1406" s="10"/>
      <c r="D1406" s="10"/>
      <c r="E1406" s="10"/>
      <c r="F1406" s="10"/>
      <c r="G1406" s="11"/>
    </row>
    <row r="1407" spans="1:7" ht="12.75">
      <c r="A1407" s="12"/>
      <c r="B1407" s="10"/>
      <c r="C1407" s="10"/>
      <c r="D1407" s="10"/>
      <c r="E1407" s="10"/>
      <c r="F1407" s="10"/>
      <c r="G1407" s="11"/>
    </row>
    <row r="1408" spans="1:7" ht="12.75">
      <c r="A1408" s="12"/>
      <c r="B1408" s="10"/>
      <c r="C1408" s="10"/>
      <c r="D1408" s="10"/>
      <c r="E1408" s="10"/>
      <c r="F1408" s="10"/>
      <c r="G1408" s="11"/>
    </row>
    <row r="1409" spans="1:7" ht="12.75">
      <c r="A1409" s="12"/>
      <c r="B1409" s="10"/>
      <c r="C1409" s="10"/>
      <c r="D1409" s="10"/>
      <c r="E1409" s="10"/>
      <c r="F1409" s="10"/>
      <c r="G1409" s="11"/>
    </row>
    <row r="1410" spans="1:7" ht="12.75">
      <c r="A1410" s="12"/>
      <c r="B1410" s="10"/>
      <c r="C1410" s="10"/>
      <c r="D1410" s="10"/>
      <c r="E1410" s="10"/>
      <c r="F1410" s="10"/>
      <c r="G1410" s="11"/>
    </row>
    <row r="1411" spans="1:7" ht="12.75">
      <c r="A1411" s="12"/>
      <c r="B1411" s="10"/>
      <c r="C1411" s="10"/>
      <c r="D1411" s="10"/>
      <c r="E1411" s="10"/>
      <c r="F1411" s="10"/>
      <c r="G1411" s="11"/>
    </row>
    <row r="1412" spans="1:7" ht="12.75">
      <c r="A1412" s="12"/>
      <c r="B1412" s="10"/>
      <c r="C1412" s="10"/>
      <c r="D1412" s="10"/>
      <c r="E1412" s="10"/>
      <c r="F1412" s="10"/>
      <c r="G1412" s="11"/>
    </row>
    <row r="1413" spans="1:7" ht="12.75">
      <c r="A1413" s="12"/>
      <c r="B1413" s="10"/>
      <c r="C1413" s="10"/>
      <c r="D1413" s="10"/>
      <c r="E1413" s="10"/>
      <c r="F1413" s="10"/>
      <c r="G1413" s="11"/>
    </row>
    <row r="1414" spans="1:7" ht="12.75">
      <c r="A1414" s="12"/>
      <c r="B1414" s="10"/>
      <c r="C1414" s="10"/>
      <c r="D1414" s="10"/>
      <c r="E1414" s="10"/>
      <c r="F1414" s="10"/>
      <c r="G1414" s="11"/>
    </row>
    <row r="1415" spans="1:7" ht="12.75">
      <c r="A1415" s="12"/>
      <c r="B1415" s="10"/>
      <c r="C1415" s="10"/>
      <c r="D1415" s="10"/>
      <c r="E1415" s="10"/>
      <c r="F1415" s="10"/>
      <c r="G1415" s="11"/>
    </row>
    <row r="1416" spans="1:7" ht="12.75">
      <c r="A1416" s="12"/>
      <c r="B1416" s="10"/>
      <c r="C1416" s="10"/>
      <c r="D1416" s="10"/>
      <c r="E1416" s="10"/>
      <c r="F1416" s="10"/>
      <c r="G1416" s="11"/>
    </row>
    <row r="1417" spans="1:7" ht="12.75">
      <c r="A1417" s="12"/>
      <c r="B1417" s="10"/>
      <c r="C1417" s="10"/>
      <c r="D1417" s="10"/>
      <c r="E1417" s="10"/>
      <c r="F1417" s="10"/>
      <c r="G1417" s="11"/>
    </row>
    <row r="1418" spans="1:7" ht="12.75">
      <c r="A1418" s="12"/>
      <c r="B1418" s="10"/>
      <c r="C1418" s="10"/>
      <c r="D1418" s="10"/>
      <c r="E1418" s="10"/>
      <c r="F1418" s="10"/>
      <c r="G1418" s="11"/>
    </row>
    <row r="1419" spans="1:7" ht="12.75">
      <c r="A1419" s="12"/>
      <c r="B1419" s="10"/>
      <c r="C1419" s="10"/>
      <c r="D1419" s="10"/>
      <c r="E1419" s="10"/>
      <c r="F1419" s="10"/>
      <c r="G1419" s="11"/>
    </row>
    <row r="1420" spans="1:7" ht="12.75">
      <c r="A1420" s="12"/>
      <c r="B1420" s="10"/>
      <c r="C1420" s="10"/>
      <c r="D1420" s="10"/>
      <c r="E1420" s="10"/>
      <c r="F1420" s="10"/>
      <c r="G1420" s="11"/>
    </row>
    <row r="1421" spans="1:7" ht="12.75">
      <c r="A1421" s="12"/>
      <c r="B1421" s="10"/>
      <c r="C1421" s="10"/>
      <c r="D1421" s="10"/>
      <c r="E1421" s="10"/>
      <c r="F1421" s="10"/>
      <c r="G1421" s="11"/>
    </row>
    <row r="1422" spans="1:7" ht="12.75">
      <c r="A1422" s="12"/>
      <c r="B1422" s="10"/>
      <c r="C1422" s="10"/>
      <c r="D1422" s="10"/>
      <c r="E1422" s="10"/>
      <c r="F1422" s="10"/>
      <c r="G1422" s="11"/>
    </row>
    <row r="1423" spans="1:7" ht="12.75">
      <c r="A1423" s="12"/>
      <c r="B1423" s="10"/>
      <c r="C1423" s="10"/>
      <c r="D1423" s="10"/>
      <c r="E1423" s="10"/>
      <c r="F1423" s="10"/>
      <c r="G1423" s="11"/>
    </row>
    <row r="1424" spans="1:7" ht="12.75">
      <c r="A1424" s="12"/>
      <c r="B1424" s="10"/>
      <c r="C1424" s="10"/>
      <c r="D1424" s="10"/>
      <c r="E1424" s="10"/>
      <c r="F1424" s="10"/>
      <c r="G1424" s="11"/>
    </row>
    <row r="1425" spans="1:7" ht="12.75">
      <c r="A1425" s="12"/>
      <c r="B1425" s="10"/>
      <c r="C1425" s="10"/>
      <c r="D1425" s="10"/>
      <c r="E1425" s="10"/>
      <c r="F1425" s="10"/>
      <c r="G1425" s="11"/>
    </row>
    <row r="1426" spans="1:7" ht="12.75">
      <c r="A1426" s="12"/>
      <c r="B1426" s="10"/>
      <c r="C1426" s="10"/>
      <c r="D1426" s="10"/>
      <c r="E1426" s="10"/>
      <c r="F1426" s="10"/>
      <c r="G1426" s="11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</sheetData>
  <sheetProtection/>
  <mergeCells count="1">
    <mergeCell ref="D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0"/>
  <sheetViews>
    <sheetView tabSelected="1" zoomScalePageLayoutView="0" workbookViewId="0" topLeftCell="A1">
      <selection activeCell="D7" sqref="D7:H7"/>
    </sheetView>
  </sheetViews>
  <sheetFormatPr defaultColWidth="9.125" defaultRowHeight="12.75"/>
  <cols>
    <col min="1" max="1" width="51.25390625" style="6" customWidth="1"/>
    <col min="2" max="2" width="4.75390625" style="5" customWidth="1"/>
    <col min="3" max="3" width="4.875" style="5" customWidth="1"/>
    <col min="4" max="4" width="4.375" style="5" customWidth="1"/>
    <col min="5" max="5" width="2.875" style="5" customWidth="1"/>
    <col min="6" max="6" width="3.125" style="5" customWidth="1"/>
    <col min="7" max="7" width="7.125" style="6" customWidth="1"/>
    <col min="8" max="8" width="12.375" style="134" customWidth="1"/>
    <col min="9" max="9" width="9.125" style="136" hidden="1" customWidth="1"/>
    <col min="10" max="16384" width="9.125" style="1" customWidth="1"/>
  </cols>
  <sheetData>
    <row r="1" spans="1:9" s="6" customFormat="1" ht="12.75">
      <c r="A1" s="45"/>
      <c r="B1" s="5"/>
      <c r="C1" s="5"/>
      <c r="E1" s="5"/>
      <c r="F1" s="5"/>
      <c r="G1" s="5" t="s">
        <v>457</v>
      </c>
      <c r="H1" s="134"/>
      <c r="I1" s="134"/>
    </row>
    <row r="2" spans="1:9" s="6" customFormat="1" ht="12.75">
      <c r="A2" s="3"/>
      <c r="B2" s="5"/>
      <c r="C2" s="5"/>
      <c r="E2" s="5"/>
      <c r="F2" s="5"/>
      <c r="G2" s="5" t="s">
        <v>454</v>
      </c>
      <c r="H2" s="134"/>
      <c r="I2" s="134"/>
    </row>
    <row r="3" spans="1:9" s="6" customFormat="1" ht="12.75">
      <c r="A3" s="7"/>
      <c r="B3" s="5"/>
      <c r="C3" s="5"/>
      <c r="E3" s="5"/>
      <c r="F3" s="5"/>
      <c r="G3" s="5" t="s">
        <v>455</v>
      </c>
      <c r="H3" s="134"/>
      <c r="I3" s="134"/>
    </row>
    <row r="4" spans="1:9" s="6" customFormat="1" ht="14.25" customHeight="1">
      <c r="A4" s="3"/>
      <c r="B4" s="5"/>
      <c r="C4" s="5"/>
      <c r="E4" s="137"/>
      <c r="F4" s="137"/>
      <c r="G4" s="137" t="s">
        <v>4</v>
      </c>
      <c r="H4" s="135"/>
      <c r="I4" s="135"/>
    </row>
    <row r="5" spans="1:9" s="6" customFormat="1" ht="14.25" customHeight="1">
      <c r="A5" s="3"/>
      <c r="B5" s="4"/>
      <c r="C5" s="5"/>
      <c r="D5" s="4" t="s">
        <v>341</v>
      </c>
      <c r="E5" s="4"/>
      <c r="F5" s="4"/>
      <c r="G5" s="4"/>
      <c r="H5" s="134"/>
      <c r="I5" s="134"/>
    </row>
    <row r="6" spans="1:9" s="6" customFormat="1" ht="14.25" customHeight="1">
      <c r="A6" s="3"/>
      <c r="B6" s="4"/>
      <c r="C6" s="5"/>
      <c r="D6" s="4" t="s">
        <v>342</v>
      </c>
      <c r="E6" s="4"/>
      <c r="F6" s="4"/>
      <c r="G6" s="4"/>
      <c r="H6" s="134"/>
      <c r="I6" s="134"/>
    </row>
    <row r="7" spans="1:9" s="6" customFormat="1" ht="18.75">
      <c r="A7" s="43"/>
      <c r="B7" s="5"/>
      <c r="C7" s="5"/>
      <c r="D7" s="44" t="s">
        <v>20</v>
      </c>
      <c r="E7" s="44"/>
      <c r="F7" s="44"/>
      <c r="G7" s="44"/>
      <c r="H7" s="135"/>
      <c r="I7" s="135"/>
    </row>
    <row r="9" spans="1:9" s="6" customFormat="1" ht="22.5" customHeight="1">
      <c r="A9" s="38" t="s">
        <v>322</v>
      </c>
      <c r="B9" s="5"/>
      <c r="C9" s="5"/>
      <c r="D9" s="5"/>
      <c r="E9" s="5"/>
      <c r="F9" s="5"/>
      <c r="G9" s="5"/>
      <c r="H9" s="134"/>
      <c r="I9" s="134"/>
    </row>
    <row r="10" spans="1:9" s="6" customFormat="1" ht="12" customHeight="1">
      <c r="A10" s="38" t="s">
        <v>323</v>
      </c>
      <c r="B10" s="5"/>
      <c r="C10" s="5"/>
      <c r="D10" s="5"/>
      <c r="E10" s="5"/>
      <c r="F10" s="5"/>
      <c r="G10" s="5"/>
      <c r="H10" s="134"/>
      <c r="I10" s="134"/>
    </row>
    <row r="11" spans="1:9" s="6" customFormat="1" ht="12.75" customHeight="1">
      <c r="A11" s="38" t="s">
        <v>18</v>
      </c>
      <c r="B11" s="5"/>
      <c r="C11" s="5"/>
      <c r="D11" s="5"/>
      <c r="E11" s="5"/>
      <c r="F11" s="5"/>
      <c r="G11" s="5"/>
      <c r="H11" s="134"/>
      <c r="I11" s="134"/>
    </row>
    <row r="12" spans="1:9" s="6" customFormat="1" ht="13.5" customHeight="1">
      <c r="A12" s="8"/>
      <c r="B12" s="5"/>
      <c r="C12" s="5"/>
      <c r="D12" s="5"/>
      <c r="E12" s="5"/>
      <c r="F12" s="5"/>
      <c r="G12" s="5"/>
      <c r="H12" s="141"/>
      <c r="I12" s="141"/>
    </row>
    <row r="13" spans="1:9" s="6" customFormat="1" ht="13.5" customHeight="1">
      <c r="A13" s="8"/>
      <c r="B13" s="5"/>
      <c r="C13" s="5"/>
      <c r="D13" s="5"/>
      <c r="E13" s="5"/>
      <c r="F13" s="5"/>
      <c r="G13" s="5"/>
      <c r="H13" s="5" t="s">
        <v>295</v>
      </c>
      <c r="I13" s="5"/>
    </row>
    <row r="14" spans="1:9" s="2" customFormat="1" ht="52.5" customHeight="1">
      <c r="A14" s="182" t="s">
        <v>251</v>
      </c>
      <c r="B14" s="168" t="s">
        <v>254</v>
      </c>
      <c r="C14" s="168" t="s">
        <v>255</v>
      </c>
      <c r="D14" s="213" t="s">
        <v>252</v>
      </c>
      <c r="E14" s="214"/>
      <c r="F14" s="215"/>
      <c r="G14" s="168" t="s">
        <v>300</v>
      </c>
      <c r="H14" s="168" t="s">
        <v>253</v>
      </c>
      <c r="I14" s="114"/>
    </row>
    <row r="15" spans="1:9" s="181" customFormat="1" ht="12.75">
      <c r="A15" s="57" t="s">
        <v>124</v>
      </c>
      <c r="B15" s="177" t="s">
        <v>232</v>
      </c>
      <c r="C15" s="177"/>
      <c r="D15" s="178"/>
      <c r="E15" s="178"/>
      <c r="F15" s="178"/>
      <c r="G15" s="179"/>
      <c r="H15" s="169">
        <f>H16+H21+H32+H51+H55+H59+H43</f>
        <v>755235.8400000001</v>
      </c>
      <c r="I15" s="180">
        <f>H16+H21+H32+H43+H65</f>
        <v>527920.44</v>
      </c>
    </row>
    <row r="16" spans="1:9" ht="39.75" customHeight="1">
      <c r="A16" s="155" t="s">
        <v>219</v>
      </c>
      <c r="B16" s="163" t="s">
        <v>232</v>
      </c>
      <c r="C16" s="163" t="s">
        <v>234</v>
      </c>
      <c r="D16" s="178"/>
      <c r="E16" s="178"/>
      <c r="F16" s="178"/>
      <c r="G16" s="183"/>
      <c r="H16" s="147">
        <f>H17</f>
        <v>2065.74</v>
      </c>
      <c r="I16" s="164"/>
    </row>
    <row r="17" spans="1:9" ht="45" customHeight="1">
      <c r="A17" s="132" t="s">
        <v>125</v>
      </c>
      <c r="B17" s="33" t="s">
        <v>232</v>
      </c>
      <c r="C17" s="33" t="s">
        <v>234</v>
      </c>
      <c r="D17" s="32" t="s">
        <v>110</v>
      </c>
      <c r="E17" s="32" t="s">
        <v>233</v>
      </c>
      <c r="F17" s="32" t="s">
        <v>233</v>
      </c>
      <c r="G17" s="98"/>
      <c r="H17" s="146">
        <f>H18</f>
        <v>2065.74</v>
      </c>
      <c r="I17" s="165"/>
    </row>
    <row r="18" spans="1:9" ht="15" customHeight="1">
      <c r="A18" s="132" t="s">
        <v>163</v>
      </c>
      <c r="B18" s="33" t="s">
        <v>232</v>
      </c>
      <c r="C18" s="33" t="s">
        <v>234</v>
      </c>
      <c r="D18" s="32" t="s">
        <v>110</v>
      </c>
      <c r="E18" s="32" t="s">
        <v>235</v>
      </c>
      <c r="F18" s="32" t="s">
        <v>233</v>
      </c>
      <c r="G18" s="98"/>
      <c r="H18" s="146">
        <f>H19</f>
        <v>2065.74</v>
      </c>
      <c r="I18" s="165"/>
    </row>
    <row r="19" spans="1:9" ht="18" customHeight="1">
      <c r="A19" s="132" t="s">
        <v>465</v>
      </c>
      <c r="B19" s="33" t="s">
        <v>232</v>
      </c>
      <c r="C19" s="33" t="s">
        <v>234</v>
      </c>
      <c r="D19" s="32" t="s">
        <v>110</v>
      </c>
      <c r="E19" s="32" t="s">
        <v>235</v>
      </c>
      <c r="F19" s="32" t="s">
        <v>232</v>
      </c>
      <c r="G19" s="98"/>
      <c r="H19" s="146">
        <f>H20</f>
        <v>2065.74</v>
      </c>
      <c r="I19" s="165"/>
    </row>
    <row r="20" spans="1:9" ht="18" customHeight="1">
      <c r="A20" s="132" t="s">
        <v>164</v>
      </c>
      <c r="B20" s="33" t="s">
        <v>232</v>
      </c>
      <c r="C20" s="33" t="s">
        <v>234</v>
      </c>
      <c r="D20" s="32" t="s">
        <v>110</v>
      </c>
      <c r="E20" s="32" t="s">
        <v>235</v>
      </c>
      <c r="F20" s="32" t="s">
        <v>232</v>
      </c>
      <c r="G20" s="98" t="s">
        <v>238</v>
      </c>
      <c r="H20" s="146">
        <f>830.14+1035.6+200</f>
        <v>2065.74</v>
      </c>
      <c r="I20" s="165"/>
    </row>
    <row r="21" spans="1:9" s="17" customFormat="1" ht="42" customHeight="1">
      <c r="A21" s="184" t="s">
        <v>301</v>
      </c>
      <c r="B21" s="163" t="s">
        <v>232</v>
      </c>
      <c r="C21" s="163" t="s">
        <v>235</v>
      </c>
      <c r="D21" s="178"/>
      <c r="E21" s="178"/>
      <c r="F21" s="178"/>
      <c r="G21" s="183"/>
      <c r="H21" s="147">
        <f>H22</f>
        <v>25381.9</v>
      </c>
      <c r="I21" s="164"/>
    </row>
    <row r="22" spans="1:9" ht="41.25" customHeight="1">
      <c r="A22" s="132" t="s">
        <v>125</v>
      </c>
      <c r="B22" s="33" t="s">
        <v>232</v>
      </c>
      <c r="C22" s="33" t="s">
        <v>235</v>
      </c>
      <c r="D22" s="32" t="s">
        <v>110</v>
      </c>
      <c r="E22" s="32" t="s">
        <v>233</v>
      </c>
      <c r="F22" s="32" t="s">
        <v>233</v>
      </c>
      <c r="G22" s="98"/>
      <c r="H22" s="146">
        <f>H23+H26+H29</f>
        <v>25381.9</v>
      </c>
      <c r="I22" s="165"/>
    </row>
    <row r="23" spans="1:9" ht="12.75">
      <c r="A23" s="132" t="s">
        <v>159</v>
      </c>
      <c r="B23" s="33" t="s">
        <v>232</v>
      </c>
      <c r="C23" s="33" t="s">
        <v>235</v>
      </c>
      <c r="D23" s="32" t="s">
        <v>110</v>
      </c>
      <c r="E23" s="32" t="s">
        <v>236</v>
      </c>
      <c r="F23" s="32" t="s">
        <v>233</v>
      </c>
      <c r="G23" s="98"/>
      <c r="H23" s="146">
        <f>H24</f>
        <v>21162</v>
      </c>
      <c r="I23" s="165"/>
    </row>
    <row r="24" spans="1:9" ht="29.25" customHeight="1">
      <c r="A24" s="132" t="s">
        <v>103</v>
      </c>
      <c r="B24" s="33" t="s">
        <v>232</v>
      </c>
      <c r="C24" s="33" t="s">
        <v>235</v>
      </c>
      <c r="D24" s="32" t="s">
        <v>110</v>
      </c>
      <c r="E24" s="32" t="s">
        <v>236</v>
      </c>
      <c r="F24" s="32" t="s">
        <v>232</v>
      </c>
      <c r="G24" s="98"/>
      <c r="H24" s="146">
        <f>H25</f>
        <v>21162</v>
      </c>
      <c r="I24" s="165"/>
    </row>
    <row r="25" spans="1:9" ht="12.75">
      <c r="A25" s="132" t="s">
        <v>164</v>
      </c>
      <c r="B25" s="33" t="s">
        <v>232</v>
      </c>
      <c r="C25" s="33" t="s">
        <v>235</v>
      </c>
      <c r="D25" s="32" t="s">
        <v>110</v>
      </c>
      <c r="E25" s="32" t="s">
        <v>236</v>
      </c>
      <c r="F25" s="32" t="s">
        <v>232</v>
      </c>
      <c r="G25" s="98" t="s">
        <v>238</v>
      </c>
      <c r="H25" s="146">
        <f>20273+889</f>
        <v>21162</v>
      </c>
      <c r="I25" s="165"/>
    </row>
    <row r="26" spans="1:9" ht="30" customHeight="1">
      <c r="A26" s="132" t="s">
        <v>165</v>
      </c>
      <c r="B26" s="33" t="s">
        <v>232</v>
      </c>
      <c r="C26" s="33" t="s">
        <v>235</v>
      </c>
      <c r="D26" s="32" t="s">
        <v>110</v>
      </c>
      <c r="E26" s="32" t="s">
        <v>243</v>
      </c>
      <c r="F26" s="32" t="s">
        <v>233</v>
      </c>
      <c r="G26" s="98"/>
      <c r="H26" s="146">
        <f>H27</f>
        <v>959.9000000000001</v>
      </c>
      <c r="I26" s="165"/>
    </row>
    <row r="27" spans="1:9" ht="25.5">
      <c r="A27" s="132" t="s">
        <v>429</v>
      </c>
      <c r="B27" s="33" t="s">
        <v>232</v>
      </c>
      <c r="C27" s="33" t="s">
        <v>235</v>
      </c>
      <c r="D27" s="32" t="s">
        <v>110</v>
      </c>
      <c r="E27" s="32" t="s">
        <v>243</v>
      </c>
      <c r="F27" s="32" t="s">
        <v>232</v>
      </c>
      <c r="G27" s="98"/>
      <c r="H27" s="146">
        <f>H28</f>
        <v>959.9000000000001</v>
      </c>
      <c r="I27" s="165"/>
    </row>
    <row r="28" spans="1:9" ht="12.75">
      <c r="A28" s="132" t="s">
        <v>164</v>
      </c>
      <c r="B28" s="33" t="s">
        <v>232</v>
      </c>
      <c r="C28" s="33" t="s">
        <v>235</v>
      </c>
      <c r="D28" s="32" t="s">
        <v>110</v>
      </c>
      <c r="E28" s="32" t="s">
        <v>243</v>
      </c>
      <c r="F28" s="32" t="s">
        <v>232</v>
      </c>
      <c r="G28" s="98" t="s">
        <v>238</v>
      </c>
      <c r="H28" s="146">
        <f>1990-1030.1</f>
        <v>959.9000000000001</v>
      </c>
      <c r="I28" s="165"/>
    </row>
    <row r="29" spans="1:9" ht="30" customHeight="1">
      <c r="A29" s="132" t="s">
        <v>166</v>
      </c>
      <c r="B29" s="33" t="s">
        <v>232</v>
      </c>
      <c r="C29" s="33" t="s">
        <v>235</v>
      </c>
      <c r="D29" s="32" t="s">
        <v>110</v>
      </c>
      <c r="E29" s="32" t="s">
        <v>244</v>
      </c>
      <c r="F29" s="32" t="s">
        <v>233</v>
      </c>
      <c r="G29" s="98"/>
      <c r="H29" s="146">
        <f>H30</f>
        <v>3260</v>
      </c>
      <c r="I29" s="165"/>
    </row>
    <row r="30" spans="1:9" ht="25.5">
      <c r="A30" s="132" t="s">
        <v>430</v>
      </c>
      <c r="B30" s="33" t="s">
        <v>232</v>
      </c>
      <c r="C30" s="33" t="s">
        <v>235</v>
      </c>
      <c r="D30" s="32" t="s">
        <v>110</v>
      </c>
      <c r="E30" s="32" t="s">
        <v>244</v>
      </c>
      <c r="F30" s="32" t="s">
        <v>232</v>
      </c>
      <c r="G30" s="98"/>
      <c r="H30" s="146">
        <f>H31</f>
        <v>3260</v>
      </c>
      <c r="I30" s="165"/>
    </row>
    <row r="31" spans="1:9" ht="12.75">
      <c r="A31" s="132" t="s">
        <v>164</v>
      </c>
      <c r="B31" s="33" t="s">
        <v>232</v>
      </c>
      <c r="C31" s="33" t="s">
        <v>235</v>
      </c>
      <c r="D31" s="32" t="s">
        <v>110</v>
      </c>
      <c r="E31" s="32" t="s">
        <v>244</v>
      </c>
      <c r="F31" s="32" t="s">
        <v>232</v>
      </c>
      <c r="G31" s="98" t="s">
        <v>238</v>
      </c>
      <c r="H31" s="146">
        <f>3260</f>
        <v>3260</v>
      </c>
      <c r="I31" s="165"/>
    </row>
    <row r="32" spans="1:9" s="17" customFormat="1" ht="51" customHeight="1">
      <c r="A32" s="184" t="s">
        <v>167</v>
      </c>
      <c r="B32" s="163" t="s">
        <v>232</v>
      </c>
      <c r="C32" s="163" t="s">
        <v>236</v>
      </c>
      <c r="D32" s="178"/>
      <c r="E32" s="178"/>
      <c r="F32" s="178"/>
      <c r="G32" s="183"/>
      <c r="H32" s="147">
        <f>H33</f>
        <v>470869.39999999997</v>
      </c>
      <c r="I32" s="164"/>
    </row>
    <row r="33" spans="1:9" ht="39.75" customHeight="1">
      <c r="A33" s="132" t="s">
        <v>125</v>
      </c>
      <c r="B33" s="33" t="s">
        <v>232</v>
      </c>
      <c r="C33" s="33" t="s">
        <v>236</v>
      </c>
      <c r="D33" s="32" t="s">
        <v>110</v>
      </c>
      <c r="E33" s="32" t="s">
        <v>233</v>
      </c>
      <c r="F33" s="32" t="s">
        <v>233</v>
      </c>
      <c r="G33" s="98"/>
      <c r="H33" s="146">
        <f>H34+H40</f>
        <v>470869.39999999997</v>
      </c>
      <c r="I33" s="165"/>
    </row>
    <row r="34" spans="1:9" ht="12.75">
      <c r="A34" s="132" t="s">
        <v>159</v>
      </c>
      <c r="B34" s="33" t="s">
        <v>232</v>
      </c>
      <c r="C34" s="33" t="s">
        <v>236</v>
      </c>
      <c r="D34" s="32" t="s">
        <v>110</v>
      </c>
      <c r="E34" s="32" t="s">
        <v>236</v>
      </c>
      <c r="F34" s="32" t="s">
        <v>233</v>
      </c>
      <c r="G34" s="98"/>
      <c r="H34" s="146">
        <f>H35+H38</f>
        <v>469634.99999999994</v>
      </c>
      <c r="I34" s="165"/>
    </row>
    <row r="35" spans="1:9" ht="27.75" customHeight="1">
      <c r="A35" s="132" t="s">
        <v>103</v>
      </c>
      <c r="B35" s="33" t="s">
        <v>232</v>
      </c>
      <c r="C35" s="33" t="s">
        <v>236</v>
      </c>
      <c r="D35" s="32" t="s">
        <v>110</v>
      </c>
      <c r="E35" s="32" t="s">
        <v>236</v>
      </c>
      <c r="F35" s="32" t="s">
        <v>232</v>
      </c>
      <c r="G35" s="98"/>
      <c r="H35" s="146">
        <f>H36+H37</f>
        <v>467092.39999999997</v>
      </c>
      <c r="I35" s="165"/>
    </row>
    <row r="36" spans="1:9" ht="12.75">
      <c r="A36" s="132" t="s">
        <v>164</v>
      </c>
      <c r="B36" s="33" t="s">
        <v>232</v>
      </c>
      <c r="C36" s="33" t="s">
        <v>236</v>
      </c>
      <c r="D36" s="32" t="s">
        <v>110</v>
      </c>
      <c r="E36" s="32" t="s">
        <v>236</v>
      </c>
      <c r="F36" s="32" t="s">
        <v>232</v>
      </c>
      <c r="G36" s="98" t="s">
        <v>238</v>
      </c>
      <c r="H36" s="146">
        <f>453513.3+19500-342.4-6000+6000-6000+161</f>
        <v>466831.89999999997</v>
      </c>
      <c r="I36" s="165"/>
    </row>
    <row r="37" spans="1:9" ht="25.5">
      <c r="A37" s="131" t="s">
        <v>362</v>
      </c>
      <c r="B37" s="33" t="s">
        <v>232</v>
      </c>
      <c r="C37" s="33" t="s">
        <v>236</v>
      </c>
      <c r="D37" s="32" t="s">
        <v>110</v>
      </c>
      <c r="E37" s="32" t="s">
        <v>236</v>
      </c>
      <c r="F37" s="32" t="s">
        <v>232</v>
      </c>
      <c r="G37" s="98" t="s">
        <v>361</v>
      </c>
      <c r="H37" s="146">
        <f>260.5</f>
        <v>260.5</v>
      </c>
      <c r="I37" s="165"/>
    </row>
    <row r="38" spans="1:9" ht="42.75" customHeight="1">
      <c r="A38" s="185" t="s">
        <v>276</v>
      </c>
      <c r="B38" s="33" t="s">
        <v>232</v>
      </c>
      <c r="C38" s="33" t="s">
        <v>236</v>
      </c>
      <c r="D38" s="32" t="s">
        <v>110</v>
      </c>
      <c r="E38" s="32" t="s">
        <v>236</v>
      </c>
      <c r="F38" s="32" t="s">
        <v>234</v>
      </c>
      <c r="G38" s="98"/>
      <c r="H38" s="146">
        <f>H39</f>
        <v>2542.6</v>
      </c>
      <c r="I38" s="165"/>
    </row>
    <row r="39" spans="1:9" ht="12.75">
      <c r="A39" s="132" t="s">
        <v>164</v>
      </c>
      <c r="B39" s="33" t="s">
        <v>232</v>
      </c>
      <c r="C39" s="33" t="s">
        <v>236</v>
      </c>
      <c r="D39" s="32" t="s">
        <v>110</v>
      </c>
      <c r="E39" s="32" t="s">
        <v>236</v>
      </c>
      <c r="F39" s="32" t="s">
        <v>234</v>
      </c>
      <c r="G39" s="98" t="s">
        <v>238</v>
      </c>
      <c r="H39" s="146">
        <v>2542.6</v>
      </c>
      <c r="I39" s="165"/>
    </row>
    <row r="40" spans="1:9" ht="36" customHeight="1">
      <c r="A40" s="132" t="s">
        <v>356</v>
      </c>
      <c r="B40" s="33" t="s">
        <v>232</v>
      </c>
      <c r="C40" s="33" t="s">
        <v>236</v>
      </c>
      <c r="D40" s="32" t="s">
        <v>110</v>
      </c>
      <c r="E40" s="32" t="s">
        <v>241</v>
      </c>
      <c r="F40" s="32" t="s">
        <v>233</v>
      </c>
      <c r="G40" s="98"/>
      <c r="H40" s="146">
        <f>H41</f>
        <v>1234.4</v>
      </c>
      <c r="I40" s="165"/>
    </row>
    <row r="41" spans="1:9" ht="18.75" customHeight="1">
      <c r="A41" s="132" t="s">
        <v>63</v>
      </c>
      <c r="B41" s="33" t="s">
        <v>232</v>
      </c>
      <c r="C41" s="33" t="s">
        <v>236</v>
      </c>
      <c r="D41" s="32" t="s">
        <v>110</v>
      </c>
      <c r="E41" s="32" t="s">
        <v>241</v>
      </c>
      <c r="F41" s="32" t="s">
        <v>232</v>
      </c>
      <c r="G41" s="98"/>
      <c r="H41" s="146">
        <f>H42</f>
        <v>1234.4</v>
      </c>
      <c r="I41" s="165"/>
    </row>
    <row r="42" spans="1:9" ht="18" customHeight="1">
      <c r="A42" s="132" t="s">
        <v>164</v>
      </c>
      <c r="B42" s="33" t="s">
        <v>232</v>
      </c>
      <c r="C42" s="33" t="s">
        <v>236</v>
      </c>
      <c r="D42" s="32" t="s">
        <v>110</v>
      </c>
      <c r="E42" s="32" t="s">
        <v>241</v>
      </c>
      <c r="F42" s="32" t="s">
        <v>232</v>
      </c>
      <c r="G42" s="98" t="s">
        <v>238</v>
      </c>
      <c r="H42" s="146">
        <f>2270-1035.6</f>
        <v>1234.4</v>
      </c>
      <c r="I42" s="165"/>
    </row>
    <row r="43" spans="1:9" ht="44.25" customHeight="1">
      <c r="A43" s="184" t="s">
        <v>19</v>
      </c>
      <c r="B43" s="163" t="s">
        <v>232</v>
      </c>
      <c r="C43" s="163" t="s">
        <v>239</v>
      </c>
      <c r="D43" s="32"/>
      <c r="E43" s="32"/>
      <c r="F43" s="32"/>
      <c r="G43" s="98"/>
      <c r="H43" s="147">
        <f>H45+H48</f>
        <v>18611</v>
      </c>
      <c r="I43" s="164"/>
    </row>
    <row r="44" spans="1:9" ht="44.25" customHeight="1">
      <c r="A44" s="132" t="s">
        <v>125</v>
      </c>
      <c r="B44" s="33" t="s">
        <v>232</v>
      </c>
      <c r="C44" s="33" t="s">
        <v>239</v>
      </c>
      <c r="D44" s="32" t="s">
        <v>110</v>
      </c>
      <c r="E44" s="32" t="s">
        <v>233</v>
      </c>
      <c r="F44" s="32" t="s">
        <v>233</v>
      </c>
      <c r="G44" s="98"/>
      <c r="H44" s="146">
        <f>H45+H48</f>
        <v>18611</v>
      </c>
      <c r="I44" s="165"/>
    </row>
    <row r="45" spans="1:9" ht="15" customHeight="1">
      <c r="A45" s="132" t="s">
        <v>159</v>
      </c>
      <c r="B45" s="33" t="s">
        <v>232</v>
      </c>
      <c r="C45" s="33" t="s">
        <v>239</v>
      </c>
      <c r="D45" s="32" t="s">
        <v>110</v>
      </c>
      <c r="E45" s="32" t="s">
        <v>236</v>
      </c>
      <c r="F45" s="32" t="s">
        <v>233</v>
      </c>
      <c r="G45" s="98"/>
      <c r="H45" s="146">
        <f>H46</f>
        <v>13361</v>
      </c>
      <c r="I45" s="165"/>
    </row>
    <row r="46" spans="1:9" ht="25.5">
      <c r="A46" s="132" t="s">
        <v>103</v>
      </c>
      <c r="B46" s="33" t="s">
        <v>232</v>
      </c>
      <c r="C46" s="33" t="s">
        <v>239</v>
      </c>
      <c r="D46" s="32" t="s">
        <v>110</v>
      </c>
      <c r="E46" s="32" t="s">
        <v>236</v>
      </c>
      <c r="F46" s="32" t="s">
        <v>232</v>
      </c>
      <c r="G46" s="98"/>
      <c r="H46" s="146">
        <f>H47</f>
        <v>13361</v>
      </c>
      <c r="I46" s="165"/>
    </row>
    <row r="47" spans="1:9" ht="12.75">
      <c r="A47" s="132" t="s">
        <v>164</v>
      </c>
      <c r="B47" s="33" t="s">
        <v>232</v>
      </c>
      <c r="C47" s="33" t="s">
        <v>239</v>
      </c>
      <c r="D47" s="32" t="s">
        <v>110</v>
      </c>
      <c r="E47" s="32" t="s">
        <v>236</v>
      </c>
      <c r="F47" s="32" t="s">
        <v>232</v>
      </c>
      <c r="G47" s="98" t="s">
        <v>238</v>
      </c>
      <c r="H47" s="146">
        <f>26750-13000-389</f>
        <v>13361</v>
      </c>
      <c r="I47" s="165"/>
    </row>
    <row r="48" spans="1:9" ht="25.5">
      <c r="A48" s="132" t="s">
        <v>22</v>
      </c>
      <c r="B48" s="33" t="s">
        <v>232</v>
      </c>
      <c r="C48" s="33" t="s">
        <v>239</v>
      </c>
      <c r="D48" s="32" t="s">
        <v>110</v>
      </c>
      <c r="E48" s="32" t="s">
        <v>23</v>
      </c>
      <c r="F48" s="32" t="s">
        <v>233</v>
      </c>
      <c r="G48" s="98"/>
      <c r="H48" s="146">
        <f>H49</f>
        <v>5250</v>
      </c>
      <c r="I48" s="165"/>
    </row>
    <row r="49" spans="1:9" ht="25.5">
      <c r="A49" s="132" t="s">
        <v>431</v>
      </c>
      <c r="B49" s="33" t="s">
        <v>232</v>
      </c>
      <c r="C49" s="33" t="s">
        <v>239</v>
      </c>
      <c r="D49" s="32" t="s">
        <v>110</v>
      </c>
      <c r="E49" s="32" t="s">
        <v>23</v>
      </c>
      <c r="F49" s="32" t="s">
        <v>232</v>
      </c>
      <c r="G49" s="98"/>
      <c r="H49" s="146">
        <f>H50</f>
        <v>5250</v>
      </c>
      <c r="I49" s="165"/>
    </row>
    <row r="50" spans="1:9" ht="12.75">
      <c r="A50" s="132" t="s">
        <v>164</v>
      </c>
      <c r="B50" s="33" t="s">
        <v>232</v>
      </c>
      <c r="C50" s="33" t="s">
        <v>239</v>
      </c>
      <c r="D50" s="32" t="s">
        <v>110</v>
      </c>
      <c r="E50" s="32" t="s">
        <v>23</v>
      </c>
      <c r="F50" s="32" t="s">
        <v>232</v>
      </c>
      <c r="G50" s="98" t="s">
        <v>238</v>
      </c>
      <c r="H50" s="146">
        <v>5250</v>
      </c>
      <c r="I50" s="165"/>
    </row>
    <row r="51" spans="1:9" s="17" customFormat="1" ht="26.25" customHeight="1">
      <c r="A51" s="186" t="s">
        <v>302</v>
      </c>
      <c r="B51" s="163" t="s">
        <v>232</v>
      </c>
      <c r="C51" s="163" t="s">
        <v>243</v>
      </c>
      <c r="D51" s="178"/>
      <c r="E51" s="178"/>
      <c r="F51" s="178"/>
      <c r="G51" s="183"/>
      <c r="H51" s="147">
        <f>H52</f>
        <v>117800</v>
      </c>
      <c r="I51" s="164"/>
    </row>
    <row r="52" spans="1:9" ht="12" customHeight="1">
      <c r="A52" s="187" t="s">
        <v>155</v>
      </c>
      <c r="B52" s="33" t="s">
        <v>232</v>
      </c>
      <c r="C52" s="33" t="s">
        <v>243</v>
      </c>
      <c r="D52" s="32" t="s">
        <v>260</v>
      </c>
      <c r="E52" s="32" t="s">
        <v>233</v>
      </c>
      <c r="F52" s="32" t="s">
        <v>233</v>
      </c>
      <c r="G52" s="98"/>
      <c r="H52" s="146">
        <f>H53</f>
        <v>117800</v>
      </c>
      <c r="I52" s="165"/>
    </row>
    <row r="53" spans="1:9" ht="12.75">
      <c r="A53" s="132" t="s">
        <v>150</v>
      </c>
      <c r="B53" s="33" t="s">
        <v>232</v>
      </c>
      <c r="C53" s="33" t="s">
        <v>243</v>
      </c>
      <c r="D53" s="32" t="s">
        <v>260</v>
      </c>
      <c r="E53" s="32" t="s">
        <v>235</v>
      </c>
      <c r="F53" s="32" t="s">
        <v>233</v>
      </c>
      <c r="G53" s="98"/>
      <c r="H53" s="146">
        <f>H54</f>
        <v>117800</v>
      </c>
      <c r="I53" s="165"/>
    </row>
    <row r="54" spans="1:9" ht="12.75">
      <c r="A54" s="187" t="s">
        <v>108</v>
      </c>
      <c r="B54" s="33" t="s">
        <v>232</v>
      </c>
      <c r="C54" s="33" t="s">
        <v>243</v>
      </c>
      <c r="D54" s="32" t="s">
        <v>260</v>
      </c>
      <c r="E54" s="32" t="s">
        <v>235</v>
      </c>
      <c r="F54" s="32" t="s">
        <v>233</v>
      </c>
      <c r="G54" s="98" t="s">
        <v>114</v>
      </c>
      <c r="H54" s="146">
        <f>150000-32200</f>
        <v>117800</v>
      </c>
      <c r="I54" s="165"/>
    </row>
    <row r="55" spans="1:9" s="17" customFormat="1" ht="15" customHeight="1">
      <c r="A55" s="184" t="s">
        <v>156</v>
      </c>
      <c r="B55" s="163" t="s">
        <v>232</v>
      </c>
      <c r="C55" s="163" t="s">
        <v>244</v>
      </c>
      <c r="D55" s="178"/>
      <c r="E55" s="178"/>
      <c r="F55" s="178"/>
      <c r="G55" s="183"/>
      <c r="H55" s="147">
        <f>H56</f>
        <v>17000</v>
      </c>
      <c r="I55" s="164"/>
    </row>
    <row r="56" spans="1:9" ht="12.75">
      <c r="A56" s="132" t="s">
        <v>156</v>
      </c>
      <c r="B56" s="33" t="s">
        <v>232</v>
      </c>
      <c r="C56" s="33" t="s">
        <v>244</v>
      </c>
      <c r="D56" s="32" t="s">
        <v>263</v>
      </c>
      <c r="E56" s="32" t="s">
        <v>233</v>
      </c>
      <c r="F56" s="32" t="s">
        <v>233</v>
      </c>
      <c r="G56" s="98"/>
      <c r="H56" s="146">
        <f>H57</f>
        <v>17000</v>
      </c>
      <c r="I56" s="165"/>
    </row>
    <row r="57" spans="1:9" ht="12.75">
      <c r="A57" s="132" t="s">
        <v>151</v>
      </c>
      <c r="B57" s="33" t="s">
        <v>232</v>
      </c>
      <c r="C57" s="33" t="s">
        <v>244</v>
      </c>
      <c r="D57" s="32" t="s">
        <v>263</v>
      </c>
      <c r="E57" s="32" t="s">
        <v>237</v>
      </c>
      <c r="F57" s="32" t="s">
        <v>233</v>
      </c>
      <c r="G57" s="98"/>
      <c r="H57" s="146">
        <f>H58</f>
        <v>17000</v>
      </c>
      <c r="I57" s="165"/>
    </row>
    <row r="58" spans="1:9" ht="15" customHeight="1">
      <c r="A58" s="132" t="s">
        <v>108</v>
      </c>
      <c r="B58" s="33" t="s">
        <v>232</v>
      </c>
      <c r="C58" s="33" t="s">
        <v>244</v>
      </c>
      <c r="D58" s="32" t="s">
        <v>263</v>
      </c>
      <c r="E58" s="32" t="s">
        <v>237</v>
      </c>
      <c r="F58" s="32" t="s">
        <v>233</v>
      </c>
      <c r="G58" s="98" t="s">
        <v>114</v>
      </c>
      <c r="H58" s="146">
        <v>17000</v>
      </c>
      <c r="I58" s="165"/>
    </row>
    <row r="59" spans="1:9" s="17" customFormat="1" ht="13.5" customHeight="1">
      <c r="A59" s="184" t="s">
        <v>303</v>
      </c>
      <c r="B59" s="163" t="s">
        <v>232</v>
      </c>
      <c r="C59" s="163" t="s">
        <v>246</v>
      </c>
      <c r="D59" s="178"/>
      <c r="E59" s="178"/>
      <c r="F59" s="178"/>
      <c r="G59" s="183"/>
      <c r="H59" s="147">
        <f>H60+H63+H84+H94+H80</f>
        <v>103507.80000000002</v>
      </c>
      <c r="I59" s="164"/>
    </row>
    <row r="60" spans="1:9" ht="12.75">
      <c r="A60" s="132" t="s">
        <v>158</v>
      </c>
      <c r="B60" s="33" t="s">
        <v>232</v>
      </c>
      <c r="C60" s="33" t="s">
        <v>246</v>
      </c>
      <c r="D60" s="32" t="s">
        <v>109</v>
      </c>
      <c r="E60" s="32" t="s">
        <v>233</v>
      </c>
      <c r="F60" s="32" t="s">
        <v>233</v>
      </c>
      <c r="G60" s="98"/>
      <c r="H60" s="146">
        <f>H61</f>
        <v>10685.7</v>
      </c>
      <c r="I60" s="165"/>
    </row>
    <row r="61" spans="1:9" ht="12.75">
      <c r="A61" s="132" t="s">
        <v>152</v>
      </c>
      <c r="B61" s="33" t="s">
        <v>232</v>
      </c>
      <c r="C61" s="33" t="s">
        <v>246</v>
      </c>
      <c r="D61" s="32" t="s">
        <v>109</v>
      </c>
      <c r="E61" s="32" t="s">
        <v>65</v>
      </c>
      <c r="F61" s="32" t="s">
        <v>233</v>
      </c>
      <c r="G61" s="98"/>
      <c r="H61" s="146">
        <f>H62</f>
        <v>10685.7</v>
      </c>
      <c r="I61" s="165"/>
    </row>
    <row r="62" spans="1:9" ht="14.25" customHeight="1">
      <c r="A62" s="132" t="s">
        <v>164</v>
      </c>
      <c r="B62" s="33" t="s">
        <v>232</v>
      </c>
      <c r="C62" s="33" t="s">
        <v>246</v>
      </c>
      <c r="D62" s="32" t="s">
        <v>109</v>
      </c>
      <c r="E62" s="32" t="s">
        <v>65</v>
      </c>
      <c r="F62" s="32" t="s">
        <v>233</v>
      </c>
      <c r="G62" s="98" t="s">
        <v>238</v>
      </c>
      <c r="H62" s="146">
        <v>10685.7</v>
      </c>
      <c r="I62" s="165"/>
    </row>
    <row r="63" spans="1:9" ht="42.75" customHeight="1">
      <c r="A63" s="132" t="s">
        <v>125</v>
      </c>
      <c r="B63" s="33" t="s">
        <v>232</v>
      </c>
      <c r="C63" s="33" t="s">
        <v>246</v>
      </c>
      <c r="D63" s="32" t="s">
        <v>110</v>
      </c>
      <c r="E63" s="32" t="s">
        <v>233</v>
      </c>
      <c r="F63" s="32" t="s">
        <v>233</v>
      </c>
      <c r="G63" s="98"/>
      <c r="H63" s="146">
        <f>H64+H77</f>
        <v>48975.4</v>
      </c>
      <c r="I63" s="165"/>
    </row>
    <row r="64" spans="1:9" ht="12.75">
      <c r="A64" s="132" t="s">
        <v>159</v>
      </c>
      <c r="B64" s="33" t="s">
        <v>232</v>
      </c>
      <c r="C64" s="33" t="s">
        <v>246</v>
      </c>
      <c r="D64" s="32" t="s">
        <v>110</v>
      </c>
      <c r="E64" s="32" t="s">
        <v>236</v>
      </c>
      <c r="F64" s="32" t="s">
        <v>233</v>
      </c>
      <c r="G64" s="98"/>
      <c r="H64" s="146">
        <f>H65+H67+H69+H71+H74+H75</f>
        <v>41031.4</v>
      </c>
      <c r="I64" s="165"/>
    </row>
    <row r="65" spans="1:9" ht="44.25" customHeight="1">
      <c r="A65" s="185" t="s">
        <v>276</v>
      </c>
      <c r="B65" s="33" t="s">
        <v>232</v>
      </c>
      <c r="C65" s="33" t="s">
        <v>246</v>
      </c>
      <c r="D65" s="32" t="s">
        <v>110</v>
      </c>
      <c r="E65" s="32" t="s">
        <v>236</v>
      </c>
      <c r="F65" s="32" t="s">
        <v>234</v>
      </c>
      <c r="G65" s="98"/>
      <c r="H65" s="146">
        <f>H66</f>
        <v>10992.4</v>
      </c>
      <c r="I65" s="165"/>
    </row>
    <row r="66" spans="1:9" ht="12.75">
      <c r="A66" s="132" t="s">
        <v>164</v>
      </c>
      <c r="B66" s="33" t="s">
        <v>232</v>
      </c>
      <c r="C66" s="33" t="s">
        <v>246</v>
      </c>
      <c r="D66" s="32" t="s">
        <v>110</v>
      </c>
      <c r="E66" s="32" t="s">
        <v>236</v>
      </c>
      <c r="F66" s="32" t="s">
        <v>234</v>
      </c>
      <c r="G66" s="98" t="s">
        <v>238</v>
      </c>
      <c r="H66" s="146">
        <v>10992.4</v>
      </c>
      <c r="I66" s="165"/>
    </row>
    <row r="67" spans="1:9" ht="30" customHeight="1">
      <c r="A67" s="64" t="s">
        <v>402</v>
      </c>
      <c r="B67" s="33" t="s">
        <v>232</v>
      </c>
      <c r="C67" s="33" t="s">
        <v>246</v>
      </c>
      <c r="D67" s="32" t="s">
        <v>110</v>
      </c>
      <c r="E67" s="32" t="s">
        <v>236</v>
      </c>
      <c r="F67" s="32" t="s">
        <v>237</v>
      </c>
      <c r="G67" s="98"/>
      <c r="H67" s="146">
        <f>H68</f>
        <v>5348</v>
      </c>
      <c r="I67" s="165"/>
    </row>
    <row r="68" spans="1:9" ht="15.75" customHeight="1">
      <c r="A68" s="132" t="s">
        <v>164</v>
      </c>
      <c r="B68" s="33" t="s">
        <v>232</v>
      </c>
      <c r="C68" s="33" t="s">
        <v>246</v>
      </c>
      <c r="D68" s="32" t="s">
        <v>110</v>
      </c>
      <c r="E68" s="32" t="s">
        <v>236</v>
      </c>
      <c r="F68" s="32" t="s">
        <v>237</v>
      </c>
      <c r="G68" s="98" t="s">
        <v>238</v>
      </c>
      <c r="H68" s="146">
        <v>5348</v>
      </c>
      <c r="I68" s="165"/>
    </row>
    <row r="69" spans="1:9" ht="58.5" customHeight="1">
      <c r="A69" s="64" t="s">
        <v>281</v>
      </c>
      <c r="B69" s="33" t="s">
        <v>232</v>
      </c>
      <c r="C69" s="33" t="s">
        <v>246</v>
      </c>
      <c r="D69" s="32" t="s">
        <v>110</v>
      </c>
      <c r="E69" s="32" t="s">
        <v>236</v>
      </c>
      <c r="F69" s="32" t="s">
        <v>240</v>
      </c>
      <c r="G69" s="98"/>
      <c r="H69" s="146">
        <f>H70</f>
        <v>19864</v>
      </c>
      <c r="I69" s="165"/>
    </row>
    <row r="70" spans="1:9" ht="15.75" customHeight="1">
      <c r="A70" s="132" t="s">
        <v>164</v>
      </c>
      <c r="B70" s="33" t="s">
        <v>232</v>
      </c>
      <c r="C70" s="33" t="s">
        <v>246</v>
      </c>
      <c r="D70" s="32" t="s">
        <v>110</v>
      </c>
      <c r="E70" s="32" t="s">
        <v>236</v>
      </c>
      <c r="F70" s="32" t="s">
        <v>240</v>
      </c>
      <c r="G70" s="98" t="s">
        <v>238</v>
      </c>
      <c r="H70" s="146">
        <v>19864</v>
      </c>
      <c r="I70" s="165"/>
    </row>
    <row r="71" spans="1:9" ht="30" customHeight="1">
      <c r="A71" s="65" t="s">
        <v>403</v>
      </c>
      <c r="B71" s="33" t="s">
        <v>232</v>
      </c>
      <c r="C71" s="33" t="s">
        <v>246</v>
      </c>
      <c r="D71" s="32" t="s">
        <v>110</v>
      </c>
      <c r="E71" s="32" t="s">
        <v>236</v>
      </c>
      <c r="F71" s="32" t="s">
        <v>243</v>
      </c>
      <c r="G71" s="98"/>
      <c r="H71" s="146">
        <f>H72</f>
        <v>2292</v>
      </c>
      <c r="I71" s="165"/>
    </row>
    <row r="72" spans="1:9" ht="15.75" customHeight="1">
      <c r="A72" s="132" t="s">
        <v>164</v>
      </c>
      <c r="B72" s="33" t="s">
        <v>232</v>
      </c>
      <c r="C72" s="33" t="s">
        <v>246</v>
      </c>
      <c r="D72" s="32" t="s">
        <v>110</v>
      </c>
      <c r="E72" s="32" t="s">
        <v>236</v>
      </c>
      <c r="F72" s="32" t="s">
        <v>243</v>
      </c>
      <c r="G72" s="98" t="s">
        <v>238</v>
      </c>
      <c r="H72" s="146">
        <v>2292</v>
      </c>
      <c r="I72" s="165"/>
    </row>
    <row r="73" spans="1:9" ht="93.75" customHeight="1">
      <c r="A73" s="62" t="s">
        <v>5</v>
      </c>
      <c r="B73" s="33" t="s">
        <v>232</v>
      </c>
      <c r="C73" s="33" t="s">
        <v>246</v>
      </c>
      <c r="D73" s="32" t="s">
        <v>110</v>
      </c>
      <c r="E73" s="32" t="s">
        <v>236</v>
      </c>
      <c r="F73" s="32" t="s">
        <v>245</v>
      </c>
      <c r="G73" s="98"/>
      <c r="H73" s="146">
        <f>H74</f>
        <v>243</v>
      </c>
      <c r="I73" s="165"/>
    </row>
    <row r="74" spans="1:9" ht="15.75" customHeight="1">
      <c r="A74" s="132" t="s">
        <v>164</v>
      </c>
      <c r="B74" s="33" t="s">
        <v>232</v>
      </c>
      <c r="C74" s="33" t="s">
        <v>246</v>
      </c>
      <c r="D74" s="32" t="s">
        <v>110</v>
      </c>
      <c r="E74" s="32" t="s">
        <v>236</v>
      </c>
      <c r="F74" s="32" t="s">
        <v>245</v>
      </c>
      <c r="G74" s="98" t="s">
        <v>238</v>
      </c>
      <c r="H74" s="146">
        <v>243</v>
      </c>
      <c r="I74" s="165"/>
    </row>
    <row r="75" spans="1:9" ht="81" customHeight="1">
      <c r="A75" s="131" t="s">
        <v>3</v>
      </c>
      <c r="B75" s="33" t="s">
        <v>232</v>
      </c>
      <c r="C75" s="33" t="s">
        <v>246</v>
      </c>
      <c r="D75" s="32" t="s">
        <v>110</v>
      </c>
      <c r="E75" s="32" t="s">
        <v>236</v>
      </c>
      <c r="F75" s="32" t="s">
        <v>314</v>
      </c>
      <c r="G75" s="98"/>
      <c r="H75" s="146">
        <f>H76</f>
        <v>2292</v>
      </c>
      <c r="I75" s="165"/>
    </row>
    <row r="76" spans="1:9" ht="15.75" customHeight="1">
      <c r="A76" s="132" t="s">
        <v>164</v>
      </c>
      <c r="B76" s="33" t="s">
        <v>232</v>
      </c>
      <c r="C76" s="33" t="s">
        <v>246</v>
      </c>
      <c r="D76" s="32" t="s">
        <v>110</v>
      </c>
      <c r="E76" s="32" t="s">
        <v>236</v>
      </c>
      <c r="F76" s="32" t="s">
        <v>314</v>
      </c>
      <c r="G76" s="98" t="s">
        <v>238</v>
      </c>
      <c r="H76" s="146">
        <v>2292</v>
      </c>
      <c r="I76" s="165"/>
    </row>
    <row r="77" spans="1:9" ht="15.75" customHeight="1">
      <c r="A77" s="132" t="s">
        <v>160</v>
      </c>
      <c r="B77" s="33" t="s">
        <v>232</v>
      </c>
      <c r="C77" s="33" t="s">
        <v>246</v>
      </c>
      <c r="D77" s="32" t="s">
        <v>110</v>
      </c>
      <c r="E77" s="32" t="s">
        <v>66</v>
      </c>
      <c r="F77" s="32" t="s">
        <v>233</v>
      </c>
      <c r="G77" s="98"/>
      <c r="H77" s="146">
        <f>H78</f>
        <v>7944</v>
      </c>
      <c r="I77" s="165"/>
    </row>
    <row r="78" spans="1:9" ht="27" customHeight="1">
      <c r="A78" s="132" t="s">
        <v>154</v>
      </c>
      <c r="B78" s="33" t="s">
        <v>232</v>
      </c>
      <c r="C78" s="33" t="s">
        <v>246</v>
      </c>
      <c r="D78" s="32" t="s">
        <v>110</v>
      </c>
      <c r="E78" s="32" t="s">
        <v>66</v>
      </c>
      <c r="F78" s="32" t="s">
        <v>66</v>
      </c>
      <c r="G78" s="98"/>
      <c r="H78" s="146">
        <f>H79</f>
        <v>7944</v>
      </c>
      <c r="I78" s="165"/>
    </row>
    <row r="79" spans="1:9" ht="15.75" customHeight="1">
      <c r="A79" s="187" t="s">
        <v>104</v>
      </c>
      <c r="B79" s="33" t="s">
        <v>232</v>
      </c>
      <c r="C79" s="33" t="s">
        <v>246</v>
      </c>
      <c r="D79" s="32" t="s">
        <v>110</v>
      </c>
      <c r="E79" s="32" t="s">
        <v>66</v>
      </c>
      <c r="F79" s="32" t="s">
        <v>66</v>
      </c>
      <c r="G79" s="98" t="s">
        <v>109</v>
      </c>
      <c r="H79" s="146">
        <f>6000+1944</f>
        <v>7944</v>
      </c>
      <c r="I79" s="165"/>
    </row>
    <row r="80" spans="1:9" ht="35.25" customHeight="1">
      <c r="A80" s="132" t="s">
        <v>336</v>
      </c>
      <c r="B80" s="33" t="s">
        <v>232</v>
      </c>
      <c r="C80" s="33" t="s">
        <v>246</v>
      </c>
      <c r="D80" s="32" t="s">
        <v>334</v>
      </c>
      <c r="E80" s="32" t="s">
        <v>233</v>
      </c>
      <c r="F80" s="32" t="s">
        <v>233</v>
      </c>
      <c r="G80" s="98"/>
      <c r="H80" s="146">
        <f>H81</f>
        <v>3900</v>
      </c>
      <c r="I80" s="165"/>
    </row>
    <row r="81" spans="1:9" ht="30.75" customHeight="1">
      <c r="A81" s="132" t="s">
        <v>335</v>
      </c>
      <c r="B81" s="33" t="s">
        <v>232</v>
      </c>
      <c r="C81" s="33" t="s">
        <v>246</v>
      </c>
      <c r="D81" s="32" t="s">
        <v>334</v>
      </c>
      <c r="E81" s="32" t="s">
        <v>234</v>
      </c>
      <c r="F81" s="32" t="s">
        <v>233</v>
      </c>
      <c r="G81" s="98"/>
      <c r="H81" s="146">
        <f>H82</f>
        <v>3900</v>
      </c>
      <c r="I81" s="165"/>
    </row>
    <row r="82" spans="1:9" ht="45.75" customHeight="1">
      <c r="A82" s="132" t="s">
        <v>337</v>
      </c>
      <c r="B82" s="33" t="s">
        <v>232</v>
      </c>
      <c r="C82" s="33" t="s">
        <v>246</v>
      </c>
      <c r="D82" s="32" t="s">
        <v>334</v>
      </c>
      <c r="E82" s="32" t="s">
        <v>234</v>
      </c>
      <c r="F82" s="32" t="s">
        <v>232</v>
      </c>
      <c r="G82" s="98"/>
      <c r="H82" s="146">
        <f>H83</f>
        <v>3900</v>
      </c>
      <c r="I82" s="165"/>
    </row>
    <row r="83" spans="1:9" ht="15.75" customHeight="1">
      <c r="A83" s="132" t="s">
        <v>164</v>
      </c>
      <c r="B83" s="33" t="s">
        <v>232</v>
      </c>
      <c r="C83" s="33" t="s">
        <v>246</v>
      </c>
      <c r="D83" s="32" t="s">
        <v>334</v>
      </c>
      <c r="E83" s="32" t="s">
        <v>234</v>
      </c>
      <c r="F83" s="32" t="s">
        <v>232</v>
      </c>
      <c r="G83" s="98" t="s">
        <v>238</v>
      </c>
      <c r="H83" s="146">
        <v>3900</v>
      </c>
      <c r="I83" s="165"/>
    </row>
    <row r="84" spans="1:9" ht="28.5" customHeight="1">
      <c r="A84" s="132" t="s">
        <v>162</v>
      </c>
      <c r="B84" s="33" t="s">
        <v>232</v>
      </c>
      <c r="C84" s="33" t="s">
        <v>246</v>
      </c>
      <c r="D84" s="32" t="s">
        <v>296</v>
      </c>
      <c r="E84" s="32" t="s">
        <v>233</v>
      </c>
      <c r="F84" s="32" t="s">
        <v>233</v>
      </c>
      <c r="G84" s="98"/>
      <c r="H84" s="146">
        <f>H85</f>
        <v>14172.6</v>
      </c>
      <c r="I84" s="165"/>
    </row>
    <row r="85" spans="1:9" ht="12.75">
      <c r="A85" s="132" t="s">
        <v>250</v>
      </c>
      <c r="B85" s="33" t="s">
        <v>232</v>
      </c>
      <c r="C85" s="33" t="s">
        <v>246</v>
      </c>
      <c r="D85" s="32" t="s">
        <v>296</v>
      </c>
      <c r="E85" s="32" t="s">
        <v>235</v>
      </c>
      <c r="F85" s="32" t="s">
        <v>233</v>
      </c>
      <c r="G85" s="98"/>
      <c r="H85" s="146">
        <f>H86+H88+H90+H92</f>
        <v>14172.6</v>
      </c>
      <c r="I85" s="165"/>
    </row>
    <row r="86" spans="1:9" ht="30" customHeight="1">
      <c r="A86" s="185" t="s">
        <v>470</v>
      </c>
      <c r="B86" s="33" t="s">
        <v>232</v>
      </c>
      <c r="C86" s="33" t="s">
        <v>246</v>
      </c>
      <c r="D86" s="32" t="s">
        <v>296</v>
      </c>
      <c r="E86" s="32" t="s">
        <v>235</v>
      </c>
      <c r="F86" s="32" t="s">
        <v>98</v>
      </c>
      <c r="G86" s="98"/>
      <c r="H86" s="146">
        <f>H87</f>
        <v>500</v>
      </c>
      <c r="I86" s="165"/>
    </row>
    <row r="87" spans="1:9" ht="12.75">
      <c r="A87" s="132" t="s">
        <v>164</v>
      </c>
      <c r="B87" s="33" t="s">
        <v>232</v>
      </c>
      <c r="C87" s="33" t="s">
        <v>246</v>
      </c>
      <c r="D87" s="32" t="s">
        <v>296</v>
      </c>
      <c r="E87" s="32" t="s">
        <v>235</v>
      </c>
      <c r="F87" s="32" t="s">
        <v>98</v>
      </c>
      <c r="G87" s="98" t="s">
        <v>238</v>
      </c>
      <c r="H87" s="146">
        <v>500</v>
      </c>
      <c r="I87" s="165"/>
    </row>
    <row r="88" spans="1:9" ht="43.5" customHeight="1">
      <c r="A88" s="62" t="s">
        <v>292</v>
      </c>
      <c r="B88" s="33" t="s">
        <v>232</v>
      </c>
      <c r="C88" s="33" t="s">
        <v>246</v>
      </c>
      <c r="D88" s="32" t="s">
        <v>296</v>
      </c>
      <c r="E88" s="32" t="s">
        <v>235</v>
      </c>
      <c r="F88" s="32" t="s">
        <v>99</v>
      </c>
      <c r="G88" s="98"/>
      <c r="H88" s="146">
        <f>H89</f>
        <v>800</v>
      </c>
      <c r="I88" s="165"/>
    </row>
    <row r="89" spans="1:9" ht="15" customHeight="1">
      <c r="A89" s="132" t="s">
        <v>108</v>
      </c>
      <c r="B89" s="33" t="s">
        <v>232</v>
      </c>
      <c r="C89" s="33" t="s">
        <v>246</v>
      </c>
      <c r="D89" s="32" t="s">
        <v>296</v>
      </c>
      <c r="E89" s="32" t="s">
        <v>235</v>
      </c>
      <c r="F89" s="32" t="s">
        <v>99</v>
      </c>
      <c r="G89" s="98" t="s">
        <v>114</v>
      </c>
      <c r="H89" s="146">
        <v>800</v>
      </c>
      <c r="I89" s="165"/>
    </row>
    <row r="90" spans="1:9" ht="27" customHeight="1">
      <c r="A90" s="62" t="s">
        <v>282</v>
      </c>
      <c r="B90" s="33" t="s">
        <v>232</v>
      </c>
      <c r="C90" s="33" t="s">
        <v>246</v>
      </c>
      <c r="D90" s="32" t="s">
        <v>296</v>
      </c>
      <c r="E90" s="32" t="s">
        <v>235</v>
      </c>
      <c r="F90" s="32" t="s">
        <v>312</v>
      </c>
      <c r="G90" s="98"/>
      <c r="H90" s="146">
        <f>H91</f>
        <v>12572.6</v>
      </c>
      <c r="I90" s="165"/>
    </row>
    <row r="91" spans="1:9" ht="15" customHeight="1">
      <c r="A91" s="132" t="s">
        <v>108</v>
      </c>
      <c r="B91" s="33" t="s">
        <v>232</v>
      </c>
      <c r="C91" s="33" t="s">
        <v>246</v>
      </c>
      <c r="D91" s="32" t="s">
        <v>296</v>
      </c>
      <c r="E91" s="32" t="s">
        <v>235</v>
      </c>
      <c r="F91" s="32" t="s">
        <v>312</v>
      </c>
      <c r="G91" s="98" t="s">
        <v>114</v>
      </c>
      <c r="H91" s="146">
        <f>20792-8219.4</f>
        <v>12572.6</v>
      </c>
      <c r="I91" s="165"/>
    </row>
    <row r="92" spans="1:9" ht="33" customHeight="1">
      <c r="A92" s="132" t="s">
        <v>424</v>
      </c>
      <c r="B92" s="33" t="s">
        <v>232</v>
      </c>
      <c r="C92" s="33" t="s">
        <v>246</v>
      </c>
      <c r="D92" s="32" t="s">
        <v>296</v>
      </c>
      <c r="E92" s="32" t="s">
        <v>235</v>
      </c>
      <c r="F92" s="32" t="s">
        <v>423</v>
      </c>
      <c r="G92" s="98"/>
      <c r="H92" s="146">
        <f>H93</f>
        <v>300</v>
      </c>
      <c r="I92" s="165"/>
    </row>
    <row r="93" spans="1:9" ht="15" customHeight="1">
      <c r="A93" s="132" t="s">
        <v>164</v>
      </c>
      <c r="B93" s="33" t="s">
        <v>232</v>
      </c>
      <c r="C93" s="33" t="s">
        <v>246</v>
      </c>
      <c r="D93" s="32" t="s">
        <v>296</v>
      </c>
      <c r="E93" s="32" t="s">
        <v>235</v>
      </c>
      <c r="F93" s="32" t="s">
        <v>423</v>
      </c>
      <c r="G93" s="98" t="s">
        <v>238</v>
      </c>
      <c r="H93" s="146">
        <v>300</v>
      </c>
      <c r="I93" s="165"/>
    </row>
    <row r="94" spans="1:9" ht="17.25" customHeight="1">
      <c r="A94" s="132" t="s">
        <v>230</v>
      </c>
      <c r="B94" s="33" t="s">
        <v>232</v>
      </c>
      <c r="C94" s="33" t="s">
        <v>246</v>
      </c>
      <c r="D94" s="32" t="s">
        <v>189</v>
      </c>
      <c r="E94" s="32" t="s">
        <v>233</v>
      </c>
      <c r="F94" s="32" t="s">
        <v>233</v>
      </c>
      <c r="G94" s="98"/>
      <c r="H94" s="146">
        <f>H95+H97+H105+H99</f>
        <v>25774.1</v>
      </c>
      <c r="I94" s="165"/>
    </row>
    <row r="95" spans="1:9" ht="36" customHeight="1">
      <c r="A95" s="62" t="s">
        <v>25</v>
      </c>
      <c r="B95" s="33" t="s">
        <v>232</v>
      </c>
      <c r="C95" s="33" t="s">
        <v>246</v>
      </c>
      <c r="D95" s="32" t="s">
        <v>189</v>
      </c>
      <c r="E95" s="32" t="s">
        <v>232</v>
      </c>
      <c r="F95" s="32" t="s">
        <v>233</v>
      </c>
      <c r="G95" s="98"/>
      <c r="H95" s="146">
        <f>H96</f>
        <v>3550</v>
      </c>
      <c r="I95" s="165"/>
    </row>
    <row r="96" spans="1:9" ht="12.75">
      <c r="A96" s="132" t="s">
        <v>164</v>
      </c>
      <c r="B96" s="33" t="s">
        <v>232</v>
      </c>
      <c r="C96" s="33" t="s">
        <v>246</v>
      </c>
      <c r="D96" s="32" t="s">
        <v>189</v>
      </c>
      <c r="E96" s="32" t="s">
        <v>232</v>
      </c>
      <c r="F96" s="32" t="s">
        <v>233</v>
      </c>
      <c r="G96" s="98" t="s">
        <v>238</v>
      </c>
      <c r="H96" s="146">
        <v>3550</v>
      </c>
      <c r="I96" s="165"/>
    </row>
    <row r="97" spans="1:9" ht="31.5" customHeight="1">
      <c r="A97" s="62" t="s">
        <v>24</v>
      </c>
      <c r="B97" s="33" t="s">
        <v>232</v>
      </c>
      <c r="C97" s="33" t="s">
        <v>246</v>
      </c>
      <c r="D97" s="32" t="s">
        <v>189</v>
      </c>
      <c r="E97" s="32" t="s">
        <v>234</v>
      </c>
      <c r="F97" s="32" t="s">
        <v>233</v>
      </c>
      <c r="G97" s="98"/>
      <c r="H97" s="146">
        <f>H98</f>
        <v>688</v>
      </c>
      <c r="I97" s="165"/>
    </row>
    <row r="98" spans="1:9" ht="12.75">
      <c r="A98" s="132" t="s">
        <v>164</v>
      </c>
      <c r="B98" s="33" t="s">
        <v>232</v>
      </c>
      <c r="C98" s="33" t="s">
        <v>246</v>
      </c>
      <c r="D98" s="32" t="s">
        <v>189</v>
      </c>
      <c r="E98" s="32" t="s">
        <v>234</v>
      </c>
      <c r="F98" s="32" t="s">
        <v>233</v>
      </c>
      <c r="G98" s="98" t="s">
        <v>238</v>
      </c>
      <c r="H98" s="146">
        <v>688</v>
      </c>
      <c r="I98" s="165"/>
    </row>
    <row r="99" spans="1:9" ht="30.75" customHeight="1">
      <c r="A99" s="185" t="s">
        <v>141</v>
      </c>
      <c r="B99" s="33" t="s">
        <v>232</v>
      </c>
      <c r="C99" s="33" t="s">
        <v>246</v>
      </c>
      <c r="D99" s="32" t="s">
        <v>189</v>
      </c>
      <c r="E99" s="32" t="s">
        <v>235</v>
      </c>
      <c r="F99" s="32" t="s">
        <v>233</v>
      </c>
      <c r="G99" s="98"/>
      <c r="H99" s="146">
        <f>H100</f>
        <v>14827</v>
      </c>
      <c r="I99" s="165"/>
    </row>
    <row r="100" spans="1:9" ht="16.5" customHeight="1">
      <c r="A100" s="132" t="s">
        <v>164</v>
      </c>
      <c r="B100" s="33" t="s">
        <v>232</v>
      </c>
      <c r="C100" s="33" t="s">
        <v>246</v>
      </c>
      <c r="D100" s="32" t="s">
        <v>189</v>
      </c>
      <c r="E100" s="32" t="s">
        <v>235</v>
      </c>
      <c r="F100" s="32" t="s">
        <v>233</v>
      </c>
      <c r="G100" s="98" t="s">
        <v>238</v>
      </c>
      <c r="H100" s="146">
        <f>H102+H104</f>
        <v>14827</v>
      </c>
      <c r="I100" s="165"/>
    </row>
    <row r="101" spans="1:9" ht="42" customHeight="1">
      <c r="A101" s="185" t="s">
        <v>140</v>
      </c>
      <c r="B101" s="33" t="s">
        <v>232</v>
      </c>
      <c r="C101" s="33" t="s">
        <v>246</v>
      </c>
      <c r="D101" s="32" t="s">
        <v>189</v>
      </c>
      <c r="E101" s="32" t="s">
        <v>235</v>
      </c>
      <c r="F101" s="32" t="s">
        <v>232</v>
      </c>
      <c r="G101" s="98"/>
      <c r="H101" s="146">
        <f>H102</f>
        <v>1200</v>
      </c>
      <c r="I101" s="165"/>
    </row>
    <row r="102" spans="1:9" ht="17.25" customHeight="1">
      <c r="A102" s="132" t="s">
        <v>164</v>
      </c>
      <c r="B102" s="33" t="s">
        <v>232</v>
      </c>
      <c r="C102" s="33" t="s">
        <v>246</v>
      </c>
      <c r="D102" s="32" t="s">
        <v>189</v>
      </c>
      <c r="E102" s="32" t="s">
        <v>235</v>
      </c>
      <c r="F102" s="32" t="s">
        <v>232</v>
      </c>
      <c r="G102" s="98" t="s">
        <v>238</v>
      </c>
      <c r="H102" s="146">
        <v>1200</v>
      </c>
      <c r="I102" s="165"/>
    </row>
    <row r="103" spans="1:9" ht="45" customHeight="1">
      <c r="A103" s="185" t="s">
        <v>142</v>
      </c>
      <c r="B103" s="33" t="s">
        <v>232</v>
      </c>
      <c r="C103" s="33" t="s">
        <v>246</v>
      </c>
      <c r="D103" s="32" t="s">
        <v>189</v>
      </c>
      <c r="E103" s="32" t="s">
        <v>235</v>
      </c>
      <c r="F103" s="32" t="s">
        <v>234</v>
      </c>
      <c r="G103" s="98"/>
      <c r="H103" s="146">
        <f>H104</f>
        <v>13627</v>
      </c>
      <c r="I103" s="165"/>
    </row>
    <row r="104" spans="1:9" ht="15.75" customHeight="1">
      <c r="A104" s="132" t="s">
        <v>164</v>
      </c>
      <c r="B104" s="33" t="s">
        <v>232</v>
      </c>
      <c r="C104" s="33" t="s">
        <v>246</v>
      </c>
      <c r="D104" s="32" t="s">
        <v>189</v>
      </c>
      <c r="E104" s="32" t="s">
        <v>235</v>
      </c>
      <c r="F104" s="32" t="s">
        <v>234</v>
      </c>
      <c r="G104" s="98" t="s">
        <v>238</v>
      </c>
      <c r="H104" s="146">
        <f>9700+3927</f>
        <v>13627</v>
      </c>
      <c r="I104" s="165"/>
    </row>
    <row r="105" spans="1:9" ht="41.25" customHeight="1">
      <c r="A105" s="185" t="s">
        <v>143</v>
      </c>
      <c r="B105" s="33" t="s">
        <v>232</v>
      </c>
      <c r="C105" s="33" t="s">
        <v>246</v>
      </c>
      <c r="D105" s="32" t="s">
        <v>189</v>
      </c>
      <c r="E105" s="32" t="s">
        <v>236</v>
      </c>
      <c r="F105" s="32" t="s">
        <v>233</v>
      </c>
      <c r="G105" s="98"/>
      <c r="H105" s="146">
        <f>H106+H107</f>
        <v>6709.1</v>
      </c>
      <c r="I105" s="165"/>
    </row>
    <row r="106" spans="1:9" ht="15.75" customHeight="1">
      <c r="A106" s="185" t="s">
        <v>107</v>
      </c>
      <c r="B106" s="33" t="s">
        <v>232</v>
      </c>
      <c r="C106" s="33" t="s">
        <v>246</v>
      </c>
      <c r="D106" s="32" t="s">
        <v>189</v>
      </c>
      <c r="E106" s="32" t="s">
        <v>236</v>
      </c>
      <c r="F106" s="32" t="s">
        <v>233</v>
      </c>
      <c r="G106" s="98" t="s">
        <v>113</v>
      </c>
      <c r="H106" s="146">
        <v>4250</v>
      </c>
      <c r="I106" s="165"/>
    </row>
    <row r="107" spans="1:9" ht="12.75">
      <c r="A107" s="132" t="s">
        <v>164</v>
      </c>
      <c r="B107" s="33" t="s">
        <v>232</v>
      </c>
      <c r="C107" s="33" t="s">
        <v>246</v>
      </c>
      <c r="D107" s="32" t="s">
        <v>189</v>
      </c>
      <c r="E107" s="32" t="s">
        <v>236</v>
      </c>
      <c r="F107" s="32" t="s">
        <v>233</v>
      </c>
      <c r="G107" s="98" t="s">
        <v>238</v>
      </c>
      <c r="H107" s="146">
        <v>2459.1</v>
      </c>
      <c r="I107" s="165"/>
    </row>
    <row r="108" spans="1:9" s="17" customFormat="1" ht="28.5" customHeight="1">
      <c r="A108" s="188" t="s">
        <v>231</v>
      </c>
      <c r="B108" s="163" t="s">
        <v>235</v>
      </c>
      <c r="C108" s="163"/>
      <c r="D108" s="178"/>
      <c r="E108" s="178"/>
      <c r="F108" s="178"/>
      <c r="G108" s="183"/>
      <c r="H108" s="147">
        <f>H109</f>
        <v>11381.4</v>
      </c>
      <c r="I108" s="164"/>
    </row>
    <row r="109" spans="1:9" s="17" customFormat="1" ht="42" customHeight="1">
      <c r="A109" s="155" t="s">
        <v>304</v>
      </c>
      <c r="B109" s="163" t="s">
        <v>235</v>
      </c>
      <c r="C109" s="163" t="s">
        <v>247</v>
      </c>
      <c r="D109" s="178"/>
      <c r="E109" s="178"/>
      <c r="F109" s="178"/>
      <c r="G109" s="183"/>
      <c r="H109" s="147">
        <f>H110+H114</f>
        <v>11381.4</v>
      </c>
      <c r="I109" s="164"/>
    </row>
    <row r="110" spans="1:9" ht="45" customHeight="1">
      <c r="A110" s="132" t="s">
        <v>329</v>
      </c>
      <c r="B110" s="33" t="s">
        <v>235</v>
      </c>
      <c r="C110" s="33" t="s">
        <v>247</v>
      </c>
      <c r="D110" s="32" t="s">
        <v>328</v>
      </c>
      <c r="E110" s="32" t="s">
        <v>233</v>
      </c>
      <c r="F110" s="32" t="s">
        <v>233</v>
      </c>
      <c r="G110" s="98"/>
      <c r="H110" s="146">
        <f>H111</f>
        <v>2895.9</v>
      </c>
      <c r="I110" s="165"/>
    </row>
    <row r="111" spans="1:9" ht="16.5" customHeight="1">
      <c r="A111" s="132" t="s">
        <v>160</v>
      </c>
      <c r="B111" s="33" t="s">
        <v>235</v>
      </c>
      <c r="C111" s="33" t="s">
        <v>247</v>
      </c>
      <c r="D111" s="32" t="s">
        <v>328</v>
      </c>
      <c r="E111" s="32" t="s">
        <v>66</v>
      </c>
      <c r="F111" s="32" t="s">
        <v>233</v>
      </c>
      <c r="G111" s="98"/>
      <c r="H111" s="146">
        <f>H112</f>
        <v>2895.9</v>
      </c>
      <c r="I111" s="165"/>
    </row>
    <row r="112" spans="1:9" ht="30" customHeight="1">
      <c r="A112" s="132" t="s">
        <v>154</v>
      </c>
      <c r="B112" s="33" t="s">
        <v>235</v>
      </c>
      <c r="C112" s="33" t="s">
        <v>247</v>
      </c>
      <c r="D112" s="32" t="s">
        <v>328</v>
      </c>
      <c r="E112" s="32" t="s">
        <v>66</v>
      </c>
      <c r="F112" s="32" t="s">
        <v>66</v>
      </c>
      <c r="G112" s="98"/>
      <c r="H112" s="146">
        <f>H113</f>
        <v>2895.9</v>
      </c>
      <c r="I112" s="165"/>
    </row>
    <row r="113" spans="1:9" ht="18" customHeight="1">
      <c r="A113" s="187" t="s">
        <v>104</v>
      </c>
      <c r="B113" s="33" t="s">
        <v>235</v>
      </c>
      <c r="C113" s="33" t="s">
        <v>247</v>
      </c>
      <c r="D113" s="32" t="s">
        <v>328</v>
      </c>
      <c r="E113" s="32" t="s">
        <v>66</v>
      </c>
      <c r="F113" s="32" t="s">
        <v>66</v>
      </c>
      <c r="G113" s="98" t="s">
        <v>109</v>
      </c>
      <c r="H113" s="146">
        <v>2895.9</v>
      </c>
      <c r="I113" s="165"/>
    </row>
    <row r="114" spans="1:9" ht="15.75" customHeight="1">
      <c r="A114" s="187" t="s">
        <v>368</v>
      </c>
      <c r="B114" s="33" t="s">
        <v>235</v>
      </c>
      <c r="C114" s="33" t="s">
        <v>247</v>
      </c>
      <c r="D114" s="32" t="s">
        <v>367</v>
      </c>
      <c r="E114" s="32" t="s">
        <v>233</v>
      </c>
      <c r="F114" s="32" t="s">
        <v>233</v>
      </c>
      <c r="G114" s="98"/>
      <c r="H114" s="146">
        <f>H115</f>
        <v>8485.5</v>
      </c>
      <c r="I114" s="165"/>
    </row>
    <row r="115" spans="1:9" ht="17.25" customHeight="1">
      <c r="A115" s="132" t="s">
        <v>160</v>
      </c>
      <c r="B115" s="33" t="s">
        <v>235</v>
      </c>
      <c r="C115" s="33" t="s">
        <v>247</v>
      </c>
      <c r="D115" s="32" t="s">
        <v>367</v>
      </c>
      <c r="E115" s="32" t="s">
        <v>66</v>
      </c>
      <c r="F115" s="32" t="s">
        <v>233</v>
      </c>
      <c r="G115" s="98"/>
      <c r="H115" s="146">
        <f>H117</f>
        <v>8485.5</v>
      </c>
      <c r="I115" s="165"/>
    </row>
    <row r="116" spans="1:9" ht="28.5" customHeight="1">
      <c r="A116" s="132" t="s">
        <v>154</v>
      </c>
      <c r="B116" s="33" t="s">
        <v>235</v>
      </c>
      <c r="C116" s="33" t="s">
        <v>247</v>
      </c>
      <c r="D116" s="32" t="s">
        <v>367</v>
      </c>
      <c r="E116" s="32" t="s">
        <v>66</v>
      </c>
      <c r="F116" s="32" t="s">
        <v>66</v>
      </c>
      <c r="G116" s="98"/>
      <c r="H116" s="146">
        <f>H117</f>
        <v>8485.5</v>
      </c>
      <c r="I116" s="165"/>
    </row>
    <row r="117" spans="1:9" ht="15" customHeight="1">
      <c r="A117" s="187" t="s">
        <v>104</v>
      </c>
      <c r="B117" s="33" t="s">
        <v>235</v>
      </c>
      <c r="C117" s="33" t="s">
        <v>247</v>
      </c>
      <c r="D117" s="32" t="s">
        <v>367</v>
      </c>
      <c r="E117" s="32" t="s">
        <v>66</v>
      </c>
      <c r="F117" s="32" t="s">
        <v>66</v>
      </c>
      <c r="G117" s="98" t="s">
        <v>109</v>
      </c>
      <c r="H117" s="146">
        <v>8485.5</v>
      </c>
      <c r="I117" s="165"/>
    </row>
    <row r="118" spans="1:9" s="17" customFormat="1" ht="18" customHeight="1">
      <c r="A118" s="184" t="s">
        <v>248</v>
      </c>
      <c r="B118" s="163" t="s">
        <v>236</v>
      </c>
      <c r="C118" s="163"/>
      <c r="D118" s="178"/>
      <c r="E118" s="178"/>
      <c r="F118" s="178"/>
      <c r="G118" s="183"/>
      <c r="H118" s="147">
        <f>H119+H143+H138</f>
        <v>187610.8</v>
      </c>
      <c r="I118" s="164"/>
    </row>
    <row r="119" spans="1:9" s="17" customFormat="1" ht="17.25" customHeight="1">
      <c r="A119" s="184" t="s">
        <v>221</v>
      </c>
      <c r="B119" s="163" t="s">
        <v>236</v>
      </c>
      <c r="C119" s="163" t="s">
        <v>241</v>
      </c>
      <c r="D119" s="189"/>
      <c r="E119" s="189"/>
      <c r="F119" s="189"/>
      <c r="G119" s="183"/>
      <c r="H119" s="147">
        <f>H120+H126+H132</f>
        <v>96717.5</v>
      </c>
      <c r="I119" s="164"/>
    </row>
    <row r="120" spans="1:9" ht="15" customHeight="1">
      <c r="A120" s="132" t="s">
        <v>290</v>
      </c>
      <c r="B120" s="33" t="s">
        <v>236</v>
      </c>
      <c r="C120" s="33" t="s">
        <v>241</v>
      </c>
      <c r="D120" s="32" t="s">
        <v>217</v>
      </c>
      <c r="E120" s="32" t="s">
        <v>233</v>
      </c>
      <c r="F120" s="32" t="s">
        <v>233</v>
      </c>
      <c r="G120" s="98"/>
      <c r="H120" s="146">
        <f>H121</f>
        <v>1032</v>
      </c>
      <c r="I120" s="165"/>
    </row>
    <row r="121" spans="1:9" ht="28.5" customHeight="1">
      <c r="A121" s="132" t="s">
        <v>286</v>
      </c>
      <c r="B121" s="33" t="s">
        <v>236</v>
      </c>
      <c r="C121" s="33" t="s">
        <v>241</v>
      </c>
      <c r="D121" s="32" t="s">
        <v>217</v>
      </c>
      <c r="E121" s="32" t="s">
        <v>235</v>
      </c>
      <c r="F121" s="32" t="s">
        <v>233</v>
      </c>
      <c r="G121" s="98"/>
      <c r="H121" s="146">
        <f>H122+H124</f>
        <v>1032</v>
      </c>
      <c r="I121" s="165"/>
    </row>
    <row r="122" spans="1:9" ht="51">
      <c r="A122" s="185" t="s">
        <v>284</v>
      </c>
      <c r="B122" s="33" t="s">
        <v>236</v>
      </c>
      <c r="C122" s="33" t="s">
        <v>241</v>
      </c>
      <c r="D122" s="32" t="s">
        <v>217</v>
      </c>
      <c r="E122" s="32" t="s">
        <v>235</v>
      </c>
      <c r="F122" s="32" t="s">
        <v>237</v>
      </c>
      <c r="G122" s="98"/>
      <c r="H122" s="146">
        <f>H123</f>
        <v>432</v>
      </c>
      <c r="I122" s="165"/>
    </row>
    <row r="123" spans="1:9" ht="12.75">
      <c r="A123" s="132" t="s">
        <v>107</v>
      </c>
      <c r="B123" s="33" t="s">
        <v>236</v>
      </c>
      <c r="C123" s="33" t="s">
        <v>241</v>
      </c>
      <c r="D123" s="32" t="s">
        <v>217</v>
      </c>
      <c r="E123" s="32" t="s">
        <v>235</v>
      </c>
      <c r="F123" s="32" t="s">
        <v>237</v>
      </c>
      <c r="G123" s="98" t="s">
        <v>113</v>
      </c>
      <c r="H123" s="146">
        <v>432</v>
      </c>
      <c r="I123" s="165"/>
    </row>
    <row r="124" spans="1:9" ht="43.5" customHeight="1">
      <c r="A124" s="185" t="s">
        <v>344</v>
      </c>
      <c r="B124" s="33" t="s">
        <v>236</v>
      </c>
      <c r="C124" s="33" t="s">
        <v>241</v>
      </c>
      <c r="D124" s="32" t="s">
        <v>217</v>
      </c>
      <c r="E124" s="32" t="s">
        <v>235</v>
      </c>
      <c r="F124" s="32" t="s">
        <v>239</v>
      </c>
      <c r="G124" s="98"/>
      <c r="H124" s="146">
        <f>H125</f>
        <v>600</v>
      </c>
      <c r="I124" s="165"/>
    </row>
    <row r="125" spans="1:9" ht="12.75">
      <c r="A125" s="132" t="s">
        <v>107</v>
      </c>
      <c r="B125" s="33" t="s">
        <v>236</v>
      </c>
      <c r="C125" s="33" t="s">
        <v>241</v>
      </c>
      <c r="D125" s="32" t="s">
        <v>217</v>
      </c>
      <c r="E125" s="32" t="s">
        <v>235</v>
      </c>
      <c r="F125" s="32" t="s">
        <v>239</v>
      </c>
      <c r="G125" s="98" t="s">
        <v>113</v>
      </c>
      <c r="H125" s="146">
        <v>600</v>
      </c>
      <c r="I125" s="165"/>
    </row>
    <row r="126" spans="1:9" ht="18.75" customHeight="1">
      <c r="A126" s="132" t="s">
        <v>222</v>
      </c>
      <c r="B126" s="33" t="s">
        <v>236</v>
      </c>
      <c r="C126" s="33" t="s">
        <v>241</v>
      </c>
      <c r="D126" s="32" t="s">
        <v>218</v>
      </c>
      <c r="E126" s="32" t="s">
        <v>233</v>
      </c>
      <c r="F126" s="32" t="s">
        <v>233</v>
      </c>
      <c r="G126" s="98"/>
      <c r="H126" s="146">
        <f>H127</f>
        <v>32385.5</v>
      </c>
      <c r="I126" s="165"/>
    </row>
    <row r="127" spans="1:9" ht="15" customHeight="1">
      <c r="A127" s="132" t="s">
        <v>223</v>
      </c>
      <c r="B127" s="33" t="s">
        <v>236</v>
      </c>
      <c r="C127" s="33" t="s">
        <v>241</v>
      </c>
      <c r="D127" s="32" t="s">
        <v>218</v>
      </c>
      <c r="E127" s="32" t="s">
        <v>234</v>
      </c>
      <c r="F127" s="32" t="s">
        <v>233</v>
      </c>
      <c r="G127" s="98"/>
      <c r="H127" s="146">
        <f>H128+H130</f>
        <v>32385.5</v>
      </c>
      <c r="I127" s="165"/>
    </row>
    <row r="128" spans="1:9" ht="80.25" customHeight="1">
      <c r="A128" s="65" t="s">
        <v>353</v>
      </c>
      <c r="B128" s="33" t="s">
        <v>236</v>
      </c>
      <c r="C128" s="33" t="s">
        <v>241</v>
      </c>
      <c r="D128" s="32" t="s">
        <v>218</v>
      </c>
      <c r="E128" s="32" t="s">
        <v>234</v>
      </c>
      <c r="F128" s="32" t="s">
        <v>232</v>
      </c>
      <c r="G128" s="98"/>
      <c r="H128" s="146">
        <f>H129</f>
        <v>21085.5</v>
      </c>
      <c r="I128" s="165"/>
    </row>
    <row r="129" spans="1:9" ht="15" customHeight="1">
      <c r="A129" s="132" t="s">
        <v>107</v>
      </c>
      <c r="B129" s="33" t="s">
        <v>236</v>
      </c>
      <c r="C129" s="33" t="s">
        <v>241</v>
      </c>
      <c r="D129" s="32" t="s">
        <v>218</v>
      </c>
      <c r="E129" s="32" t="s">
        <v>234</v>
      </c>
      <c r="F129" s="32" t="s">
        <v>232</v>
      </c>
      <c r="G129" s="98" t="s">
        <v>113</v>
      </c>
      <c r="H129" s="146">
        <v>21085.5</v>
      </c>
      <c r="I129" s="165"/>
    </row>
    <row r="130" spans="1:9" ht="41.25" customHeight="1">
      <c r="A130" s="86" t="s">
        <v>450</v>
      </c>
      <c r="B130" s="33" t="s">
        <v>236</v>
      </c>
      <c r="C130" s="33" t="s">
        <v>241</v>
      </c>
      <c r="D130" s="32" t="s">
        <v>218</v>
      </c>
      <c r="E130" s="32" t="s">
        <v>234</v>
      </c>
      <c r="F130" s="32" t="s">
        <v>234</v>
      </c>
      <c r="G130" s="98"/>
      <c r="H130" s="146">
        <f>H131</f>
        <v>11300</v>
      </c>
      <c r="I130" s="165"/>
    </row>
    <row r="131" spans="1:9" ht="12.75">
      <c r="A131" s="132" t="s">
        <v>107</v>
      </c>
      <c r="B131" s="33" t="s">
        <v>236</v>
      </c>
      <c r="C131" s="33" t="s">
        <v>241</v>
      </c>
      <c r="D131" s="32" t="s">
        <v>218</v>
      </c>
      <c r="E131" s="32" t="s">
        <v>234</v>
      </c>
      <c r="F131" s="32" t="s">
        <v>234</v>
      </c>
      <c r="G131" s="98" t="s">
        <v>113</v>
      </c>
      <c r="H131" s="146">
        <f>6300+5000</f>
        <v>11300</v>
      </c>
      <c r="I131" s="165"/>
    </row>
    <row r="132" spans="1:9" ht="16.5" customHeight="1">
      <c r="A132" s="132" t="s">
        <v>224</v>
      </c>
      <c r="B132" s="33" t="s">
        <v>236</v>
      </c>
      <c r="C132" s="33" t="s">
        <v>241</v>
      </c>
      <c r="D132" s="32" t="s">
        <v>68</v>
      </c>
      <c r="E132" s="32" t="s">
        <v>233</v>
      </c>
      <c r="F132" s="32" t="s">
        <v>233</v>
      </c>
      <c r="G132" s="98"/>
      <c r="H132" s="146">
        <f>H133</f>
        <v>63300</v>
      </c>
      <c r="I132" s="165"/>
    </row>
    <row r="133" spans="1:9" ht="32.25" customHeight="1">
      <c r="A133" s="132" t="s">
        <v>297</v>
      </c>
      <c r="B133" s="33" t="s">
        <v>236</v>
      </c>
      <c r="C133" s="33" t="s">
        <v>241</v>
      </c>
      <c r="D133" s="32" t="s">
        <v>68</v>
      </c>
      <c r="E133" s="32" t="s">
        <v>232</v>
      </c>
      <c r="F133" s="32" t="s">
        <v>233</v>
      </c>
      <c r="G133" s="98"/>
      <c r="H133" s="146">
        <f>H134+H136</f>
        <v>63300</v>
      </c>
      <c r="I133" s="165"/>
    </row>
    <row r="134" spans="1:9" ht="81" customHeight="1">
      <c r="A134" s="65" t="s">
        <v>354</v>
      </c>
      <c r="B134" s="33" t="s">
        <v>236</v>
      </c>
      <c r="C134" s="33" t="s">
        <v>241</v>
      </c>
      <c r="D134" s="32" t="s">
        <v>68</v>
      </c>
      <c r="E134" s="32" t="s">
        <v>232</v>
      </c>
      <c r="F134" s="32" t="s">
        <v>235</v>
      </c>
      <c r="G134" s="98"/>
      <c r="H134" s="146">
        <f>H135</f>
        <v>42000</v>
      </c>
      <c r="I134" s="165"/>
    </row>
    <row r="135" spans="1:9" ht="18" customHeight="1">
      <c r="A135" s="132" t="s">
        <v>107</v>
      </c>
      <c r="B135" s="33" t="s">
        <v>236</v>
      </c>
      <c r="C135" s="33" t="s">
        <v>241</v>
      </c>
      <c r="D135" s="32" t="s">
        <v>68</v>
      </c>
      <c r="E135" s="32" t="s">
        <v>232</v>
      </c>
      <c r="F135" s="32" t="s">
        <v>235</v>
      </c>
      <c r="G135" s="98" t="s">
        <v>113</v>
      </c>
      <c r="H135" s="146">
        <v>42000</v>
      </c>
      <c r="I135" s="165"/>
    </row>
    <row r="136" spans="1:9" ht="39" customHeight="1">
      <c r="A136" s="86" t="s">
        <v>451</v>
      </c>
      <c r="B136" s="33" t="s">
        <v>236</v>
      </c>
      <c r="C136" s="33" t="s">
        <v>241</v>
      </c>
      <c r="D136" s="32" t="s">
        <v>68</v>
      </c>
      <c r="E136" s="32" t="s">
        <v>232</v>
      </c>
      <c r="F136" s="32" t="s">
        <v>236</v>
      </c>
      <c r="G136" s="98"/>
      <c r="H136" s="146">
        <f>H137</f>
        <v>21300</v>
      </c>
      <c r="I136" s="165"/>
    </row>
    <row r="137" spans="1:9" ht="12.75">
      <c r="A137" s="132" t="s">
        <v>107</v>
      </c>
      <c r="B137" s="33" t="s">
        <v>236</v>
      </c>
      <c r="C137" s="33" t="s">
        <v>241</v>
      </c>
      <c r="D137" s="32" t="s">
        <v>68</v>
      </c>
      <c r="E137" s="32" t="s">
        <v>232</v>
      </c>
      <c r="F137" s="32" t="s">
        <v>236</v>
      </c>
      <c r="G137" s="98" t="s">
        <v>113</v>
      </c>
      <c r="H137" s="146">
        <f>4500+1800+15000</f>
        <v>21300</v>
      </c>
      <c r="I137" s="165"/>
    </row>
    <row r="138" spans="1:9" ht="12.75">
      <c r="A138" s="162" t="s">
        <v>371</v>
      </c>
      <c r="B138" s="163" t="s">
        <v>236</v>
      </c>
      <c r="C138" s="163" t="s">
        <v>247</v>
      </c>
      <c r="D138" s="178"/>
      <c r="E138" s="178"/>
      <c r="F138" s="178"/>
      <c r="G138" s="183"/>
      <c r="H138" s="147">
        <f>H139</f>
        <v>46354.3</v>
      </c>
      <c r="I138" s="164"/>
    </row>
    <row r="139" spans="1:9" ht="12.75">
      <c r="A139" s="86" t="s">
        <v>371</v>
      </c>
      <c r="B139" s="33" t="s">
        <v>236</v>
      </c>
      <c r="C139" s="33" t="s">
        <v>247</v>
      </c>
      <c r="D139" s="32" t="s">
        <v>372</v>
      </c>
      <c r="E139" s="32" t="s">
        <v>233</v>
      </c>
      <c r="F139" s="32" t="s">
        <v>233</v>
      </c>
      <c r="G139" s="98"/>
      <c r="H139" s="146">
        <f>H140</f>
        <v>46354.3</v>
      </c>
      <c r="I139" s="165"/>
    </row>
    <row r="140" spans="1:9" ht="12.75">
      <c r="A140" s="86" t="s">
        <v>374</v>
      </c>
      <c r="B140" s="33" t="s">
        <v>236</v>
      </c>
      <c r="C140" s="33" t="s">
        <v>247</v>
      </c>
      <c r="D140" s="32" t="s">
        <v>372</v>
      </c>
      <c r="E140" s="32" t="s">
        <v>234</v>
      </c>
      <c r="F140" s="32" t="s">
        <v>233</v>
      </c>
      <c r="G140" s="98"/>
      <c r="H140" s="146">
        <f>H141</f>
        <v>46354.3</v>
      </c>
      <c r="I140" s="165"/>
    </row>
    <row r="141" spans="1:9" ht="38.25">
      <c r="A141" s="86" t="s">
        <v>373</v>
      </c>
      <c r="B141" s="33" t="s">
        <v>236</v>
      </c>
      <c r="C141" s="33" t="s">
        <v>247</v>
      </c>
      <c r="D141" s="32" t="s">
        <v>372</v>
      </c>
      <c r="E141" s="32" t="s">
        <v>234</v>
      </c>
      <c r="F141" s="32" t="s">
        <v>232</v>
      </c>
      <c r="G141" s="98"/>
      <c r="H141" s="146">
        <f>H142</f>
        <v>46354.3</v>
      </c>
      <c r="I141" s="165"/>
    </row>
    <row r="142" spans="1:9" ht="12.75">
      <c r="A142" s="86" t="s">
        <v>105</v>
      </c>
      <c r="B142" s="33" t="s">
        <v>236</v>
      </c>
      <c r="C142" s="33" t="s">
        <v>247</v>
      </c>
      <c r="D142" s="32" t="s">
        <v>372</v>
      </c>
      <c r="E142" s="32" t="s">
        <v>234</v>
      </c>
      <c r="F142" s="32" t="s">
        <v>232</v>
      </c>
      <c r="G142" s="98" t="s">
        <v>111</v>
      </c>
      <c r="H142" s="146">
        <v>46354.3</v>
      </c>
      <c r="I142" s="165"/>
    </row>
    <row r="143" spans="1:9" s="17" customFormat="1" ht="18.75" customHeight="1">
      <c r="A143" s="184" t="s">
        <v>305</v>
      </c>
      <c r="B143" s="163" t="s">
        <v>236</v>
      </c>
      <c r="C143" s="163" t="s">
        <v>244</v>
      </c>
      <c r="D143" s="178"/>
      <c r="E143" s="178"/>
      <c r="F143" s="178"/>
      <c r="G143" s="183"/>
      <c r="H143" s="147">
        <f>H148+H162+H144</f>
        <v>44539</v>
      </c>
      <c r="I143" s="164"/>
    </row>
    <row r="144" spans="1:9" s="17" customFormat="1" ht="29.25" customHeight="1">
      <c r="A144" s="187" t="s">
        <v>162</v>
      </c>
      <c r="B144" s="33" t="s">
        <v>236</v>
      </c>
      <c r="C144" s="33" t="s">
        <v>244</v>
      </c>
      <c r="D144" s="32" t="s">
        <v>296</v>
      </c>
      <c r="E144" s="32" t="s">
        <v>233</v>
      </c>
      <c r="F144" s="32" t="s">
        <v>233</v>
      </c>
      <c r="G144" s="98"/>
      <c r="H144" s="146">
        <f>H145</f>
        <v>9000</v>
      </c>
      <c r="I144" s="165"/>
    </row>
    <row r="145" spans="1:9" s="17" customFormat="1" ht="18" customHeight="1">
      <c r="A145" s="187" t="s">
        <v>160</v>
      </c>
      <c r="B145" s="33" t="s">
        <v>236</v>
      </c>
      <c r="C145" s="33" t="s">
        <v>244</v>
      </c>
      <c r="D145" s="32" t="s">
        <v>296</v>
      </c>
      <c r="E145" s="32" t="s">
        <v>66</v>
      </c>
      <c r="F145" s="32" t="s">
        <v>233</v>
      </c>
      <c r="G145" s="98"/>
      <c r="H145" s="146">
        <f>H146</f>
        <v>9000</v>
      </c>
      <c r="I145" s="165"/>
    </row>
    <row r="146" spans="1:9" s="17" customFormat="1" ht="30" customHeight="1">
      <c r="A146" s="62" t="s">
        <v>355</v>
      </c>
      <c r="B146" s="33" t="s">
        <v>236</v>
      </c>
      <c r="C146" s="33" t="s">
        <v>244</v>
      </c>
      <c r="D146" s="32" t="s">
        <v>296</v>
      </c>
      <c r="E146" s="32" t="s">
        <v>66</v>
      </c>
      <c r="F146" s="32" t="s">
        <v>66</v>
      </c>
      <c r="G146" s="98"/>
      <c r="H146" s="146">
        <f>H147</f>
        <v>9000</v>
      </c>
      <c r="I146" s="165"/>
    </row>
    <row r="147" spans="1:9" s="17" customFormat="1" ht="18.75" customHeight="1">
      <c r="A147" s="187" t="s">
        <v>104</v>
      </c>
      <c r="B147" s="33" t="s">
        <v>236</v>
      </c>
      <c r="C147" s="33" t="s">
        <v>244</v>
      </c>
      <c r="D147" s="32" t="s">
        <v>296</v>
      </c>
      <c r="E147" s="32" t="s">
        <v>66</v>
      </c>
      <c r="F147" s="32" t="s">
        <v>66</v>
      </c>
      <c r="G147" s="98" t="s">
        <v>109</v>
      </c>
      <c r="H147" s="146">
        <v>9000</v>
      </c>
      <c r="I147" s="165"/>
    </row>
    <row r="148" spans="1:9" ht="28.5" customHeight="1">
      <c r="A148" s="132" t="s">
        <v>298</v>
      </c>
      <c r="B148" s="33" t="s">
        <v>236</v>
      </c>
      <c r="C148" s="33" t="s">
        <v>244</v>
      </c>
      <c r="D148" s="32" t="s">
        <v>69</v>
      </c>
      <c r="E148" s="32" t="s">
        <v>233</v>
      </c>
      <c r="F148" s="32" t="s">
        <v>233</v>
      </c>
      <c r="G148" s="98"/>
      <c r="H148" s="146">
        <f>H149</f>
        <v>28539</v>
      </c>
      <c r="I148" s="165"/>
    </row>
    <row r="149" spans="1:9" ht="14.25" customHeight="1">
      <c r="A149" s="132" t="s">
        <v>299</v>
      </c>
      <c r="B149" s="33" t="s">
        <v>236</v>
      </c>
      <c r="C149" s="33" t="s">
        <v>244</v>
      </c>
      <c r="D149" s="32" t="s">
        <v>69</v>
      </c>
      <c r="E149" s="32" t="s">
        <v>235</v>
      </c>
      <c r="F149" s="32" t="s">
        <v>233</v>
      </c>
      <c r="G149" s="98"/>
      <c r="H149" s="146">
        <f>H150+H152+H154+H156+H158+H160</f>
        <v>28539</v>
      </c>
      <c r="I149" s="165"/>
    </row>
    <row r="150" spans="1:9" ht="30" customHeight="1">
      <c r="A150" s="86" t="s">
        <v>26</v>
      </c>
      <c r="B150" s="33" t="s">
        <v>236</v>
      </c>
      <c r="C150" s="33" t="s">
        <v>244</v>
      </c>
      <c r="D150" s="32" t="s">
        <v>69</v>
      </c>
      <c r="E150" s="32" t="s">
        <v>235</v>
      </c>
      <c r="F150" s="32" t="s">
        <v>232</v>
      </c>
      <c r="G150" s="98"/>
      <c r="H150" s="146">
        <f>H151</f>
        <v>5839</v>
      </c>
      <c r="I150" s="165"/>
    </row>
    <row r="151" spans="1:9" ht="12.75">
      <c r="A151" s="132" t="s">
        <v>164</v>
      </c>
      <c r="B151" s="33" t="s">
        <v>236</v>
      </c>
      <c r="C151" s="33" t="s">
        <v>244</v>
      </c>
      <c r="D151" s="32" t="s">
        <v>69</v>
      </c>
      <c r="E151" s="32" t="s">
        <v>235</v>
      </c>
      <c r="F151" s="32" t="s">
        <v>232</v>
      </c>
      <c r="G151" s="98" t="s">
        <v>238</v>
      </c>
      <c r="H151" s="146">
        <f>3000+2839</f>
        <v>5839</v>
      </c>
      <c r="I151" s="165"/>
    </row>
    <row r="152" spans="1:9" ht="43.5" customHeight="1">
      <c r="A152" s="62" t="s">
        <v>469</v>
      </c>
      <c r="B152" s="33" t="s">
        <v>236</v>
      </c>
      <c r="C152" s="33" t="s">
        <v>244</v>
      </c>
      <c r="D152" s="32" t="s">
        <v>69</v>
      </c>
      <c r="E152" s="32" t="s">
        <v>235</v>
      </c>
      <c r="F152" s="32" t="s">
        <v>235</v>
      </c>
      <c r="G152" s="98"/>
      <c r="H152" s="146">
        <f>H153</f>
        <v>12960</v>
      </c>
      <c r="I152" s="165"/>
    </row>
    <row r="153" spans="1:9" ht="12.75">
      <c r="A153" s="132" t="s">
        <v>164</v>
      </c>
      <c r="B153" s="33" t="s">
        <v>236</v>
      </c>
      <c r="C153" s="33" t="s">
        <v>244</v>
      </c>
      <c r="D153" s="32" t="s">
        <v>69</v>
      </c>
      <c r="E153" s="32" t="s">
        <v>235</v>
      </c>
      <c r="F153" s="32" t="s">
        <v>235</v>
      </c>
      <c r="G153" s="98" t="s">
        <v>238</v>
      </c>
      <c r="H153" s="146">
        <f>2750+7150+3060</f>
        <v>12960</v>
      </c>
      <c r="I153" s="165"/>
    </row>
    <row r="154" spans="1:9" ht="18" customHeight="1">
      <c r="A154" s="86" t="s">
        <v>27</v>
      </c>
      <c r="B154" s="33" t="s">
        <v>236</v>
      </c>
      <c r="C154" s="33" t="s">
        <v>244</v>
      </c>
      <c r="D154" s="32" t="s">
        <v>69</v>
      </c>
      <c r="E154" s="32" t="s">
        <v>235</v>
      </c>
      <c r="F154" s="32" t="s">
        <v>236</v>
      </c>
      <c r="G154" s="98"/>
      <c r="H154" s="146">
        <f>H155</f>
        <v>3100</v>
      </c>
      <c r="I154" s="165"/>
    </row>
    <row r="155" spans="1:9" ht="15" customHeight="1">
      <c r="A155" s="132" t="s">
        <v>164</v>
      </c>
      <c r="B155" s="33" t="s">
        <v>236</v>
      </c>
      <c r="C155" s="33" t="s">
        <v>244</v>
      </c>
      <c r="D155" s="32" t="s">
        <v>69</v>
      </c>
      <c r="E155" s="32" t="s">
        <v>235</v>
      </c>
      <c r="F155" s="32" t="s">
        <v>236</v>
      </c>
      <c r="G155" s="98" t="s">
        <v>238</v>
      </c>
      <c r="H155" s="146">
        <v>3100</v>
      </c>
      <c r="I155" s="165"/>
    </row>
    <row r="156" spans="1:9" ht="18.75" customHeight="1">
      <c r="A156" s="86" t="s">
        <v>30</v>
      </c>
      <c r="B156" s="33" t="s">
        <v>236</v>
      </c>
      <c r="C156" s="33" t="s">
        <v>244</v>
      </c>
      <c r="D156" s="32" t="s">
        <v>69</v>
      </c>
      <c r="E156" s="32" t="s">
        <v>235</v>
      </c>
      <c r="F156" s="32" t="s">
        <v>237</v>
      </c>
      <c r="G156" s="98"/>
      <c r="H156" s="146">
        <f>H157</f>
        <v>1000</v>
      </c>
      <c r="I156" s="165"/>
    </row>
    <row r="157" spans="1:9" ht="15" customHeight="1">
      <c r="A157" s="132" t="s">
        <v>164</v>
      </c>
      <c r="B157" s="33" t="s">
        <v>236</v>
      </c>
      <c r="C157" s="33" t="s">
        <v>244</v>
      </c>
      <c r="D157" s="32" t="s">
        <v>69</v>
      </c>
      <c r="E157" s="32" t="s">
        <v>235</v>
      </c>
      <c r="F157" s="32" t="s">
        <v>237</v>
      </c>
      <c r="G157" s="98" t="s">
        <v>238</v>
      </c>
      <c r="H157" s="146">
        <v>1000</v>
      </c>
      <c r="I157" s="165"/>
    </row>
    <row r="158" spans="1:9" ht="32.25" customHeight="1">
      <c r="A158" s="62" t="s">
        <v>31</v>
      </c>
      <c r="B158" s="33" t="s">
        <v>236</v>
      </c>
      <c r="C158" s="33" t="s">
        <v>244</v>
      </c>
      <c r="D158" s="32" t="s">
        <v>69</v>
      </c>
      <c r="E158" s="32" t="s">
        <v>235</v>
      </c>
      <c r="F158" s="32" t="s">
        <v>239</v>
      </c>
      <c r="G158" s="98"/>
      <c r="H158" s="146">
        <f>H159</f>
        <v>3700</v>
      </c>
      <c r="I158" s="165"/>
    </row>
    <row r="159" spans="1:9" ht="12.75">
      <c r="A159" s="132" t="s">
        <v>164</v>
      </c>
      <c r="B159" s="33" t="s">
        <v>236</v>
      </c>
      <c r="C159" s="33" t="s">
        <v>244</v>
      </c>
      <c r="D159" s="32" t="s">
        <v>69</v>
      </c>
      <c r="E159" s="32" t="s">
        <v>235</v>
      </c>
      <c r="F159" s="32" t="s">
        <v>239</v>
      </c>
      <c r="G159" s="98" t="s">
        <v>238</v>
      </c>
      <c r="H159" s="146">
        <v>3700</v>
      </c>
      <c r="I159" s="165"/>
    </row>
    <row r="160" spans="1:9" ht="45" customHeight="1">
      <c r="A160" s="132" t="s">
        <v>60</v>
      </c>
      <c r="B160" s="33" t="s">
        <v>236</v>
      </c>
      <c r="C160" s="33" t="s">
        <v>244</v>
      </c>
      <c r="D160" s="32" t="s">
        <v>69</v>
      </c>
      <c r="E160" s="32" t="s">
        <v>235</v>
      </c>
      <c r="F160" s="32" t="s">
        <v>240</v>
      </c>
      <c r="G160" s="98"/>
      <c r="H160" s="146">
        <f>H161</f>
        <v>1940</v>
      </c>
      <c r="I160" s="165"/>
    </row>
    <row r="161" spans="1:9" ht="12.75">
      <c r="A161" s="132" t="s">
        <v>164</v>
      </c>
      <c r="B161" s="33" t="s">
        <v>236</v>
      </c>
      <c r="C161" s="33" t="s">
        <v>244</v>
      </c>
      <c r="D161" s="32" t="s">
        <v>69</v>
      </c>
      <c r="E161" s="32" t="s">
        <v>235</v>
      </c>
      <c r="F161" s="32" t="s">
        <v>240</v>
      </c>
      <c r="G161" s="98" t="s">
        <v>238</v>
      </c>
      <c r="H161" s="146">
        <f>5000-3060</f>
        <v>1940</v>
      </c>
      <c r="I161" s="165"/>
    </row>
    <row r="162" spans="1:9" ht="15.75" customHeight="1">
      <c r="A162" s="132" t="s">
        <v>230</v>
      </c>
      <c r="B162" s="33" t="s">
        <v>236</v>
      </c>
      <c r="C162" s="33" t="s">
        <v>244</v>
      </c>
      <c r="D162" s="32" t="s">
        <v>189</v>
      </c>
      <c r="E162" s="32" t="s">
        <v>233</v>
      </c>
      <c r="F162" s="32" t="s">
        <v>233</v>
      </c>
      <c r="G162" s="98"/>
      <c r="H162" s="146">
        <f>H163</f>
        <v>7000</v>
      </c>
      <c r="I162" s="165"/>
    </row>
    <row r="163" spans="1:9" ht="56.25" customHeight="1">
      <c r="A163" s="185" t="s">
        <v>32</v>
      </c>
      <c r="B163" s="33" t="s">
        <v>236</v>
      </c>
      <c r="C163" s="33" t="s">
        <v>244</v>
      </c>
      <c r="D163" s="32" t="s">
        <v>189</v>
      </c>
      <c r="E163" s="32" t="s">
        <v>237</v>
      </c>
      <c r="F163" s="32" t="s">
        <v>233</v>
      </c>
      <c r="G163" s="98"/>
      <c r="H163" s="146">
        <f>H164</f>
        <v>7000</v>
      </c>
      <c r="I163" s="165"/>
    </row>
    <row r="164" spans="1:9" ht="12.75">
      <c r="A164" s="132" t="s">
        <v>164</v>
      </c>
      <c r="B164" s="33" t="s">
        <v>236</v>
      </c>
      <c r="C164" s="33" t="s">
        <v>244</v>
      </c>
      <c r="D164" s="32" t="s">
        <v>189</v>
      </c>
      <c r="E164" s="32" t="s">
        <v>237</v>
      </c>
      <c r="F164" s="32" t="s">
        <v>233</v>
      </c>
      <c r="G164" s="98" t="s">
        <v>238</v>
      </c>
      <c r="H164" s="146">
        <v>7000</v>
      </c>
      <c r="I164" s="165"/>
    </row>
    <row r="165" spans="1:9" s="17" customFormat="1" ht="18.75" customHeight="1">
      <c r="A165" s="184" t="s">
        <v>225</v>
      </c>
      <c r="B165" s="163" t="s">
        <v>237</v>
      </c>
      <c r="C165" s="163"/>
      <c r="D165" s="178"/>
      <c r="E165" s="178"/>
      <c r="F165" s="178"/>
      <c r="G165" s="183"/>
      <c r="H165" s="147">
        <f>H166+H219+H200+H257</f>
        <v>1381856.2999999998</v>
      </c>
      <c r="I165" s="164"/>
    </row>
    <row r="166" spans="1:9" s="17" customFormat="1" ht="15" customHeight="1">
      <c r="A166" s="184" t="s">
        <v>306</v>
      </c>
      <c r="B166" s="163" t="s">
        <v>237</v>
      </c>
      <c r="C166" s="163" t="s">
        <v>232</v>
      </c>
      <c r="D166" s="178"/>
      <c r="E166" s="178"/>
      <c r="F166" s="178"/>
      <c r="G166" s="183"/>
      <c r="H166" s="147">
        <f>H178+H195+H167</f>
        <v>587562.5</v>
      </c>
      <c r="I166" s="164"/>
    </row>
    <row r="167" spans="1:9" s="17" customFormat="1" ht="39" customHeight="1">
      <c r="A167" s="129" t="s">
        <v>441</v>
      </c>
      <c r="B167" s="33" t="s">
        <v>237</v>
      </c>
      <c r="C167" s="33" t="s">
        <v>232</v>
      </c>
      <c r="D167" s="101" t="s">
        <v>442</v>
      </c>
      <c r="E167" s="101" t="s">
        <v>233</v>
      </c>
      <c r="F167" s="101" t="s">
        <v>233</v>
      </c>
      <c r="G167" s="98"/>
      <c r="H167" s="151">
        <f>H173+H168</f>
        <v>3496.7000000000116</v>
      </c>
      <c r="I167" s="120"/>
    </row>
    <row r="168" spans="1:9" s="17" customFormat="1" ht="69.75" customHeight="1">
      <c r="A168" s="86" t="s">
        <v>472</v>
      </c>
      <c r="B168" s="33" t="s">
        <v>237</v>
      </c>
      <c r="C168" s="33" t="s">
        <v>232</v>
      </c>
      <c r="D168" s="101" t="s">
        <v>442</v>
      </c>
      <c r="E168" s="101" t="s">
        <v>232</v>
      </c>
      <c r="F168" s="101" t="s">
        <v>233</v>
      </c>
      <c r="G168" s="98"/>
      <c r="H168" s="151">
        <f>H169+H171</f>
        <v>3226.7000000000116</v>
      </c>
      <c r="I168" s="120"/>
    </row>
    <row r="169" spans="1:9" s="17" customFormat="1" ht="54" customHeight="1">
      <c r="A169" s="86" t="s">
        <v>473</v>
      </c>
      <c r="B169" s="33" t="s">
        <v>237</v>
      </c>
      <c r="C169" s="33" t="s">
        <v>232</v>
      </c>
      <c r="D169" s="101" t="s">
        <v>442</v>
      </c>
      <c r="E169" s="101" t="s">
        <v>232</v>
      </c>
      <c r="F169" s="101" t="s">
        <v>232</v>
      </c>
      <c r="G169" s="98"/>
      <c r="H169" s="151">
        <f>H170</f>
        <v>3226.7000000000116</v>
      </c>
      <c r="I169" s="120"/>
    </row>
    <row r="170" spans="1:9" s="17" customFormat="1" ht="15" customHeight="1">
      <c r="A170" s="86" t="s">
        <v>107</v>
      </c>
      <c r="B170" s="33" t="s">
        <v>237</v>
      </c>
      <c r="C170" s="33" t="s">
        <v>232</v>
      </c>
      <c r="D170" s="101" t="s">
        <v>442</v>
      </c>
      <c r="E170" s="101" t="s">
        <v>232</v>
      </c>
      <c r="F170" s="101" t="s">
        <v>232</v>
      </c>
      <c r="G170" s="98" t="s">
        <v>113</v>
      </c>
      <c r="H170" s="151">
        <f>199981.3+3226.7-199981.3+199981.3-199981.3</f>
        <v>3226.7000000000116</v>
      </c>
      <c r="I170" s="120"/>
    </row>
    <row r="171" spans="1:9" s="17" customFormat="1" ht="54" customHeight="1" hidden="1">
      <c r="A171" s="86" t="s">
        <v>474</v>
      </c>
      <c r="B171" s="33" t="s">
        <v>237</v>
      </c>
      <c r="C171" s="33" t="s">
        <v>232</v>
      </c>
      <c r="D171" s="101" t="s">
        <v>442</v>
      </c>
      <c r="E171" s="101" t="s">
        <v>232</v>
      </c>
      <c r="F171" s="101" t="s">
        <v>234</v>
      </c>
      <c r="G171" s="98"/>
      <c r="H171" s="151">
        <f>H172</f>
        <v>0</v>
      </c>
      <c r="I171" s="120"/>
    </row>
    <row r="172" spans="1:9" s="17" customFormat="1" ht="18.75" customHeight="1" hidden="1">
      <c r="A172" s="132" t="s">
        <v>164</v>
      </c>
      <c r="B172" s="33" t="s">
        <v>237</v>
      </c>
      <c r="C172" s="33" t="s">
        <v>232</v>
      </c>
      <c r="D172" s="101" t="s">
        <v>442</v>
      </c>
      <c r="E172" s="101" t="s">
        <v>232</v>
      </c>
      <c r="F172" s="101" t="s">
        <v>234</v>
      </c>
      <c r="G172" s="98" t="s">
        <v>238</v>
      </c>
      <c r="H172" s="151">
        <v>0</v>
      </c>
      <c r="I172" s="120"/>
    </row>
    <row r="173" spans="1:9" s="17" customFormat="1" ht="47.25" customHeight="1">
      <c r="A173" s="129" t="s">
        <v>9</v>
      </c>
      <c r="B173" s="33" t="s">
        <v>237</v>
      </c>
      <c r="C173" s="33" t="s">
        <v>232</v>
      </c>
      <c r="D173" s="101" t="s">
        <v>442</v>
      </c>
      <c r="E173" s="101" t="s">
        <v>234</v>
      </c>
      <c r="F173" s="101" t="s">
        <v>233</v>
      </c>
      <c r="G173" s="98"/>
      <c r="H173" s="151">
        <f>H176+H174</f>
        <v>270</v>
      </c>
      <c r="I173" s="120"/>
    </row>
    <row r="174" spans="1:9" s="17" customFormat="1" ht="39" customHeight="1">
      <c r="A174" s="129" t="s">
        <v>0</v>
      </c>
      <c r="B174" s="33" t="s">
        <v>237</v>
      </c>
      <c r="C174" s="33" t="s">
        <v>232</v>
      </c>
      <c r="D174" s="101" t="s">
        <v>442</v>
      </c>
      <c r="E174" s="101" t="s">
        <v>234</v>
      </c>
      <c r="F174" s="101" t="s">
        <v>232</v>
      </c>
      <c r="G174" s="98"/>
      <c r="H174" s="151">
        <f>H175</f>
        <v>270</v>
      </c>
      <c r="I174" s="120"/>
    </row>
    <row r="175" spans="1:9" s="17" customFormat="1" ht="16.5" customHeight="1">
      <c r="A175" s="86" t="s">
        <v>107</v>
      </c>
      <c r="B175" s="33" t="s">
        <v>237</v>
      </c>
      <c r="C175" s="33" t="s">
        <v>232</v>
      </c>
      <c r="D175" s="101" t="s">
        <v>442</v>
      </c>
      <c r="E175" s="101" t="s">
        <v>234</v>
      </c>
      <c r="F175" s="101" t="s">
        <v>232</v>
      </c>
      <c r="G175" s="98" t="s">
        <v>113</v>
      </c>
      <c r="H175" s="151">
        <f>10038.2+270-10038.2+16730.2-16730.2</f>
        <v>270</v>
      </c>
      <c r="I175" s="120"/>
    </row>
    <row r="176" spans="1:9" s="17" customFormat="1" ht="33.75" customHeight="1" hidden="1">
      <c r="A176" s="129" t="s">
        <v>16</v>
      </c>
      <c r="B176" s="33" t="s">
        <v>237</v>
      </c>
      <c r="C176" s="33" t="s">
        <v>232</v>
      </c>
      <c r="D176" s="101" t="s">
        <v>442</v>
      </c>
      <c r="E176" s="101" t="s">
        <v>234</v>
      </c>
      <c r="F176" s="101" t="s">
        <v>234</v>
      </c>
      <c r="G176" s="98"/>
      <c r="H176" s="151">
        <f>H177</f>
        <v>0</v>
      </c>
      <c r="I176" s="120"/>
    </row>
    <row r="177" spans="1:9" s="17" customFormat="1" ht="15" customHeight="1" hidden="1">
      <c r="A177" s="132" t="s">
        <v>164</v>
      </c>
      <c r="B177" s="33" t="s">
        <v>237</v>
      </c>
      <c r="C177" s="33" t="s">
        <v>232</v>
      </c>
      <c r="D177" s="101" t="s">
        <v>442</v>
      </c>
      <c r="E177" s="101" t="s">
        <v>234</v>
      </c>
      <c r="F177" s="101" t="s">
        <v>234</v>
      </c>
      <c r="G177" s="98" t="s">
        <v>238</v>
      </c>
      <c r="H177" s="145">
        <v>0</v>
      </c>
      <c r="I177" s="166"/>
    </row>
    <row r="178" spans="1:9" ht="12.75">
      <c r="A178" s="131" t="s">
        <v>226</v>
      </c>
      <c r="B178" s="33" t="s">
        <v>237</v>
      </c>
      <c r="C178" s="33" t="s">
        <v>232</v>
      </c>
      <c r="D178" s="32" t="s">
        <v>73</v>
      </c>
      <c r="E178" s="32" t="s">
        <v>233</v>
      </c>
      <c r="F178" s="32" t="s">
        <v>233</v>
      </c>
      <c r="G178" s="98"/>
      <c r="H178" s="146">
        <f>H184+H179</f>
        <v>523492.3</v>
      </c>
      <c r="I178" s="165"/>
    </row>
    <row r="179" spans="1:9" ht="42" customHeight="1">
      <c r="A179" s="130" t="s">
        <v>227</v>
      </c>
      <c r="B179" s="33" t="s">
        <v>237</v>
      </c>
      <c r="C179" s="33" t="s">
        <v>232</v>
      </c>
      <c r="D179" s="32" t="s">
        <v>73</v>
      </c>
      <c r="E179" s="32" t="s">
        <v>234</v>
      </c>
      <c r="F179" s="32" t="s">
        <v>233</v>
      </c>
      <c r="G179" s="98"/>
      <c r="H179" s="146">
        <f>H180+H182</f>
        <v>123019</v>
      </c>
      <c r="I179" s="167"/>
    </row>
    <row r="180" spans="1:9" ht="42" customHeight="1">
      <c r="A180" s="130" t="s">
        <v>74</v>
      </c>
      <c r="B180" s="33" t="s">
        <v>237</v>
      </c>
      <c r="C180" s="33" t="s">
        <v>232</v>
      </c>
      <c r="D180" s="32" t="s">
        <v>73</v>
      </c>
      <c r="E180" s="32" t="s">
        <v>234</v>
      </c>
      <c r="F180" s="32" t="s">
        <v>232</v>
      </c>
      <c r="G180" s="98"/>
      <c r="H180" s="146">
        <f>H181</f>
        <v>116576.2</v>
      </c>
      <c r="I180" s="167"/>
    </row>
    <row r="181" spans="1:9" ht="12.75">
      <c r="A181" s="132" t="s">
        <v>164</v>
      </c>
      <c r="B181" s="33" t="s">
        <v>237</v>
      </c>
      <c r="C181" s="33" t="s">
        <v>232</v>
      </c>
      <c r="D181" s="32" t="s">
        <v>73</v>
      </c>
      <c r="E181" s="32" t="s">
        <v>234</v>
      </c>
      <c r="F181" s="32" t="s">
        <v>232</v>
      </c>
      <c r="G181" s="98" t="s">
        <v>238</v>
      </c>
      <c r="H181" s="146">
        <f>142970+2000-105456.5+71937+5125.7</f>
        <v>116576.2</v>
      </c>
      <c r="I181" s="165"/>
    </row>
    <row r="182" spans="1:9" ht="25.5">
      <c r="A182" s="132" t="s">
        <v>1</v>
      </c>
      <c r="B182" s="33" t="s">
        <v>237</v>
      </c>
      <c r="C182" s="33" t="s">
        <v>232</v>
      </c>
      <c r="D182" s="32" t="s">
        <v>73</v>
      </c>
      <c r="E182" s="32" t="s">
        <v>234</v>
      </c>
      <c r="F182" s="32" t="s">
        <v>376</v>
      </c>
      <c r="G182" s="98"/>
      <c r="H182" s="146">
        <f>H183</f>
        <v>6442.8</v>
      </c>
      <c r="I182" s="165"/>
    </row>
    <row r="183" spans="1:9" ht="12.75">
      <c r="A183" s="132" t="s">
        <v>164</v>
      </c>
      <c r="B183" s="33" t="s">
        <v>237</v>
      </c>
      <c r="C183" s="33" t="s">
        <v>232</v>
      </c>
      <c r="D183" s="32" t="s">
        <v>73</v>
      </c>
      <c r="E183" s="32" t="s">
        <v>234</v>
      </c>
      <c r="F183" s="32" t="s">
        <v>376</v>
      </c>
      <c r="G183" s="98" t="s">
        <v>238</v>
      </c>
      <c r="H183" s="146">
        <v>6442.8</v>
      </c>
      <c r="I183" s="165"/>
    </row>
    <row r="184" spans="1:9" ht="15" customHeight="1">
      <c r="A184" s="132" t="s">
        <v>228</v>
      </c>
      <c r="B184" s="33" t="s">
        <v>237</v>
      </c>
      <c r="C184" s="33" t="s">
        <v>232</v>
      </c>
      <c r="D184" s="32" t="s">
        <v>73</v>
      </c>
      <c r="E184" s="32" t="s">
        <v>235</v>
      </c>
      <c r="F184" s="32" t="s">
        <v>233</v>
      </c>
      <c r="G184" s="98"/>
      <c r="H184" s="146">
        <f>H185+H187+H189+H191+H193</f>
        <v>400473.3</v>
      </c>
      <c r="I184" s="165"/>
    </row>
    <row r="185" spans="1:9" ht="22.5" customHeight="1">
      <c r="A185" s="185" t="s">
        <v>75</v>
      </c>
      <c r="B185" s="33" t="s">
        <v>237</v>
      </c>
      <c r="C185" s="33" t="s">
        <v>232</v>
      </c>
      <c r="D185" s="32" t="s">
        <v>73</v>
      </c>
      <c r="E185" s="32" t="s">
        <v>235</v>
      </c>
      <c r="F185" s="32" t="s">
        <v>232</v>
      </c>
      <c r="G185" s="98"/>
      <c r="H185" s="146">
        <f>H186</f>
        <v>26000</v>
      </c>
      <c r="I185" s="165"/>
    </row>
    <row r="186" spans="1:9" ht="12.75">
      <c r="A186" s="132" t="s">
        <v>107</v>
      </c>
      <c r="B186" s="33" t="s">
        <v>237</v>
      </c>
      <c r="C186" s="33" t="s">
        <v>232</v>
      </c>
      <c r="D186" s="32" t="s">
        <v>73</v>
      </c>
      <c r="E186" s="32" t="s">
        <v>235</v>
      </c>
      <c r="F186" s="32" t="s">
        <v>232</v>
      </c>
      <c r="G186" s="98" t="s">
        <v>113</v>
      </c>
      <c r="H186" s="146">
        <v>26000</v>
      </c>
      <c r="I186" s="165"/>
    </row>
    <row r="187" spans="1:9" ht="33" customHeight="1">
      <c r="A187" s="185" t="s">
        <v>76</v>
      </c>
      <c r="B187" s="33" t="s">
        <v>237</v>
      </c>
      <c r="C187" s="33" t="s">
        <v>232</v>
      </c>
      <c r="D187" s="32" t="s">
        <v>73</v>
      </c>
      <c r="E187" s="32" t="s">
        <v>235</v>
      </c>
      <c r="F187" s="32" t="s">
        <v>234</v>
      </c>
      <c r="G187" s="98"/>
      <c r="H187" s="146">
        <f>H188</f>
        <v>208601</v>
      </c>
      <c r="I187" s="165"/>
    </row>
    <row r="188" spans="1:9" ht="12.75">
      <c r="A188" s="132" t="s">
        <v>164</v>
      </c>
      <c r="B188" s="33" t="s">
        <v>237</v>
      </c>
      <c r="C188" s="105" t="s">
        <v>232</v>
      </c>
      <c r="D188" s="105" t="s">
        <v>73</v>
      </c>
      <c r="E188" s="32" t="s">
        <v>235</v>
      </c>
      <c r="F188" s="32" t="s">
        <v>234</v>
      </c>
      <c r="G188" s="98" t="s">
        <v>238</v>
      </c>
      <c r="H188" s="146">
        <f>381.6+8219.4+200000</f>
        <v>208601</v>
      </c>
      <c r="I188" s="165"/>
    </row>
    <row r="189" spans="1:9" ht="30.75" customHeight="1">
      <c r="A189" s="86" t="s">
        <v>13</v>
      </c>
      <c r="B189" s="104" t="s">
        <v>237</v>
      </c>
      <c r="C189" s="105" t="s">
        <v>232</v>
      </c>
      <c r="D189" s="105" t="s">
        <v>73</v>
      </c>
      <c r="E189" s="101" t="s">
        <v>235</v>
      </c>
      <c r="F189" s="102" t="s">
        <v>235</v>
      </c>
      <c r="G189" s="152"/>
      <c r="H189" s="145">
        <f>H190</f>
        <v>30</v>
      </c>
      <c r="I189" s="166"/>
    </row>
    <row r="190" spans="1:9" ht="12.75">
      <c r="A190" s="132" t="s">
        <v>164</v>
      </c>
      <c r="B190" s="104" t="s">
        <v>237</v>
      </c>
      <c r="C190" s="105" t="s">
        <v>232</v>
      </c>
      <c r="D190" s="105" t="s">
        <v>73</v>
      </c>
      <c r="E190" s="101" t="s">
        <v>235</v>
      </c>
      <c r="F190" s="102" t="s">
        <v>235</v>
      </c>
      <c r="G190" s="152" t="s">
        <v>238</v>
      </c>
      <c r="H190" s="145">
        <v>30</v>
      </c>
      <c r="I190" s="166"/>
    </row>
    <row r="191" spans="1:9" ht="30" customHeight="1">
      <c r="A191" s="86" t="s">
        <v>463</v>
      </c>
      <c r="B191" s="104" t="s">
        <v>237</v>
      </c>
      <c r="C191" s="105" t="s">
        <v>232</v>
      </c>
      <c r="D191" s="105" t="s">
        <v>73</v>
      </c>
      <c r="E191" s="101" t="s">
        <v>235</v>
      </c>
      <c r="F191" s="102" t="s">
        <v>236</v>
      </c>
      <c r="G191" s="152"/>
      <c r="H191" s="145">
        <f>H192</f>
        <v>40</v>
      </c>
      <c r="I191" s="166"/>
    </row>
    <row r="192" spans="1:9" ht="12.75">
      <c r="A192" s="86" t="s">
        <v>107</v>
      </c>
      <c r="B192" s="104" t="s">
        <v>237</v>
      </c>
      <c r="C192" s="105" t="s">
        <v>232</v>
      </c>
      <c r="D192" s="105" t="s">
        <v>73</v>
      </c>
      <c r="E192" s="101" t="s">
        <v>235</v>
      </c>
      <c r="F192" s="102" t="s">
        <v>236</v>
      </c>
      <c r="G192" s="152" t="s">
        <v>113</v>
      </c>
      <c r="H192" s="145">
        <v>40</v>
      </c>
      <c r="I192" s="166"/>
    </row>
    <row r="193" spans="1:9" ht="28.5" customHeight="1">
      <c r="A193" s="86" t="s">
        <v>21</v>
      </c>
      <c r="B193" s="104" t="s">
        <v>237</v>
      </c>
      <c r="C193" s="105" t="s">
        <v>232</v>
      </c>
      <c r="D193" s="105" t="s">
        <v>73</v>
      </c>
      <c r="E193" s="101" t="s">
        <v>235</v>
      </c>
      <c r="F193" s="102" t="s">
        <v>237</v>
      </c>
      <c r="G193" s="152"/>
      <c r="H193" s="145">
        <f>H194</f>
        <v>165802.3</v>
      </c>
      <c r="I193" s="166"/>
    </row>
    <row r="194" spans="1:9" ht="12.75">
      <c r="A194" s="132" t="s">
        <v>164</v>
      </c>
      <c r="B194" s="104" t="s">
        <v>237</v>
      </c>
      <c r="C194" s="105" t="s">
        <v>232</v>
      </c>
      <c r="D194" s="105" t="s">
        <v>73</v>
      </c>
      <c r="E194" s="101" t="s">
        <v>235</v>
      </c>
      <c r="F194" s="102" t="s">
        <v>237</v>
      </c>
      <c r="G194" s="152" t="s">
        <v>238</v>
      </c>
      <c r="H194" s="145">
        <f>133602.3+32200</f>
        <v>165802.3</v>
      </c>
      <c r="I194" s="166"/>
    </row>
    <row r="195" spans="1:9" ht="21" customHeight="1">
      <c r="A195" s="132" t="s">
        <v>230</v>
      </c>
      <c r="B195" s="33" t="s">
        <v>237</v>
      </c>
      <c r="C195" s="33" t="s">
        <v>232</v>
      </c>
      <c r="D195" s="32" t="s">
        <v>189</v>
      </c>
      <c r="E195" s="32" t="s">
        <v>233</v>
      </c>
      <c r="F195" s="32" t="s">
        <v>233</v>
      </c>
      <c r="G195" s="98"/>
      <c r="H195" s="146">
        <f>H196+H198</f>
        <v>60573.5</v>
      </c>
      <c r="I195" s="165"/>
    </row>
    <row r="196" spans="1:9" ht="33" customHeight="1">
      <c r="A196" s="185" t="s">
        <v>79</v>
      </c>
      <c r="B196" s="33" t="s">
        <v>237</v>
      </c>
      <c r="C196" s="33" t="s">
        <v>232</v>
      </c>
      <c r="D196" s="32" t="s">
        <v>189</v>
      </c>
      <c r="E196" s="32" t="s">
        <v>239</v>
      </c>
      <c r="F196" s="32" t="s">
        <v>233</v>
      </c>
      <c r="G196" s="98"/>
      <c r="H196" s="146">
        <f>H197</f>
        <v>39055</v>
      </c>
      <c r="I196" s="165"/>
    </row>
    <row r="197" spans="1:9" ht="12.75">
      <c r="A197" s="132" t="s">
        <v>105</v>
      </c>
      <c r="B197" s="33" t="s">
        <v>237</v>
      </c>
      <c r="C197" s="33" t="s">
        <v>232</v>
      </c>
      <c r="D197" s="32" t="s">
        <v>189</v>
      </c>
      <c r="E197" s="32" t="s">
        <v>239</v>
      </c>
      <c r="F197" s="32" t="s">
        <v>233</v>
      </c>
      <c r="G197" s="98" t="s">
        <v>111</v>
      </c>
      <c r="H197" s="146">
        <f>39055-39055+39055</f>
        <v>39055</v>
      </c>
      <c r="I197" s="165"/>
    </row>
    <row r="198" spans="1:9" ht="29.25" customHeight="1">
      <c r="A198" s="185" t="s">
        <v>78</v>
      </c>
      <c r="B198" s="33" t="s">
        <v>237</v>
      </c>
      <c r="C198" s="33" t="s">
        <v>232</v>
      </c>
      <c r="D198" s="32" t="s">
        <v>189</v>
      </c>
      <c r="E198" s="32" t="s">
        <v>240</v>
      </c>
      <c r="F198" s="32" t="s">
        <v>233</v>
      </c>
      <c r="G198" s="190"/>
      <c r="H198" s="146">
        <f>H199</f>
        <v>21518.5</v>
      </c>
      <c r="I198" s="165"/>
    </row>
    <row r="199" spans="1:9" ht="12.75">
      <c r="A199" s="132" t="s">
        <v>164</v>
      </c>
      <c r="B199" s="33" t="s">
        <v>237</v>
      </c>
      <c r="C199" s="33" t="s">
        <v>232</v>
      </c>
      <c r="D199" s="32" t="s">
        <v>189</v>
      </c>
      <c r="E199" s="32" t="s">
        <v>240</v>
      </c>
      <c r="F199" s="32" t="s">
        <v>233</v>
      </c>
      <c r="G199" s="98" t="s">
        <v>238</v>
      </c>
      <c r="H199" s="146">
        <v>21518.5</v>
      </c>
      <c r="I199" s="165"/>
    </row>
    <row r="200" spans="1:9" s="17" customFormat="1" ht="16.5" customHeight="1">
      <c r="A200" s="184" t="s">
        <v>324</v>
      </c>
      <c r="B200" s="163" t="s">
        <v>237</v>
      </c>
      <c r="C200" s="163" t="s">
        <v>234</v>
      </c>
      <c r="D200" s="178"/>
      <c r="E200" s="178"/>
      <c r="F200" s="178"/>
      <c r="G200" s="183"/>
      <c r="H200" s="147">
        <f>H201+H213+H216</f>
        <v>134631.5</v>
      </c>
      <c r="I200" s="164"/>
    </row>
    <row r="201" spans="1:9" s="17" customFormat="1" ht="13.5" customHeight="1">
      <c r="A201" s="86" t="s">
        <v>34</v>
      </c>
      <c r="B201" s="33" t="s">
        <v>237</v>
      </c>
      <c r="C201" s="33" t="s">
        <v>234</v>
      </c>
      <c r="D201" s="32" t="s">
        <v>325</v>
      </c>
      <c r="E201" s="32" t="s">
        <v>233</v>
      </c>
      <c r="F201" s="32" t="s">
        <v>233</v>
      </c>
      <c r="G201" s="183"/>
      <c r="H201" s="146">
        <f>H206+H204+H202</f>
        <v>104809.90000000001</v>
      </c>
      <c r="I201" s="165"/>
    </row>
    <row r="202" spans="1:9" s="17" customFormat="1" ht="37.5" customHeight="1">
      <c r="A202" s="132" t="s">
        <v>29</v>
      </c>
      <c r="B202" s="33" t="s">
        <v>237</v>
      </c>
      <c r="C202" s="33" t="s">
        <v>234</v>
      </c>
      <c r="D202" s="32" t="s">
        <v>325</v>
      </c>
      <c r="E202" s="32" t="s">
        <v>233</v>
      </c>
      <c r="F202" s="32" t="s">
        <v>232</v>
      </c>
      <c r="G202" s="183"/>
      <c r="H202" s="146">
        <f>H203</f>
        <v>3557.8</v>
      </c>
      <c r="I202" s="165"/>
    </row>
    <row r="203" spans="1:9" s="17" customFormat="1" ht="15.75" customHeight="1">
      <c r="A203" s="132" t="s">
        <v>164</v>
      </c>
      <c r="B203" s="33" t="s">
        <v>237</v>
      </c>
      <c r="C203" s="33" t="s">
        <v>234</v>
      </c>
      <c r="D203" s="32" t="s">
        <v>325</v>
      </c>
      <c r="E203" s="32" t="s">
        <v>233</v>
      </c>
      <c r="F203" s="32" t="s">
        <v>232</v>
      </c>
      <c r="G203" s="98" t="s">
        <v>238</v>
      </c>
      <c r="H203" s="146">
        <v>3557.8</v>
      </c>
      <c r="I203" s="165"/>
    </row>
    <row r="204" spans="1:9" s="17" customFormat="1" ht="40.5" customHeight="1">
      <c r="A204" s="132" t="s">
        <v>28</v>
      </c>
      <c r="B204" s="33" t="s">
        <v>237</v>
      </c>
      <c r="C204" s="33" t="s">
        <v>234</v>
      </c>
      <c r="D204" s="32" t="s">
        <v>325</v>
      </c>
      <c r="E204" s="32" t="s">
        <v>233</v>
      </c>
      <c r="F204" s="32" t="s">
        <v>376</v>
      </c>
      <c r="G204" s="183"/>
      <c r="H204" s="146">
        <f>H205</f>
        <v>67597.3</v>
      </c>
      <c r="I204" s="165"/>
    </row>
    <row r="205" spans="1:9" s="17" customFormat="1" ht="15" customHeight="1">
      <c r="A205" s="132" t="s">
        <v>164</v>
      </c>
      <c r="B205" s="33" t="s">
        <v>237</v>
      </c>
      <c r="C205" s="33" t="s">
        <v>234</v>
      </c>
      <c r="D205" s="32" t="s">
        <v>325</v>
      </c>
      <c r="E205" s="32" t="s">
        <v>233</v>
      </c>
      <c r="F205" s="32" t="s">
        <v>376</v>
      </c>
      <c r="G205" s="98" t="s">
        <v>238</v>
      </c>
      <c r="H205" s="146">
        <v>67597.3</v>
      </c>
      <c r="I205" s="165"/>
    </row>
    <row r="206" spans="1:9" ht="15" customHeight="1">
      <c r="A206" s="132" t="s">
        <v>326</v>
      </c>
      <c r="B206" s="33" t="s">
        <v>237</v>
      </c>
      <c r="C206" s="33" t="s">
        <v>234</v>
      </c>
      <c r="D206" s="32" t="s">
        <v>325</v>
      </c>
      <c r="E206" s="32" t="s">
        <v>237</v>
      </c>
      <c r="F206" s="32" t="s">
        <v>233</v>
      </c>
      <c r="G206" s="98"/>
      <c r="H206" s="146">
        <f>H207+H211+H209</f>
        <v>33654.8</v>
      </c>
      <c r="I206" s="165"/>
    </row>
    <row r="207" spans="1:9" ht="27.75" customHeight="1">
      <c r="A207" s="86" t="s">
        <v>393</v>
      </c>
      <c r="B207" s="33" t="s">
        <v>237</v>
      </c>
      <c r="C207" s="33" t="s">
        <v>234</v>
      </c>
      <c r="D207" s="32" t="s">
        <v>325</v>
      </c>
      <c r="E207" s="32" t="s">
        <v>237</v>
      </c>
      <c r="F207" s="32" t="s">
        <v>232</v>
      </c>
      <c r="G207" s="98"/>
      <c r="H207" s="146">
        <f>H208</f>
        <v>1670</v>
      </c>
      <c r="I207" s="165"/>
    </row>
    <row r="208" spans="1:9" ht="12.75">
      <c r="A208" s="132" t="s">
        <v>164</v>
      </c>
      <c r="B208" s="33" t="s">
        <v>237</v>
      </c>
      <c r="C208" s="33" t="s">
        <v>234</v>
      </c>
      <c r="D208" s="32" t="s">
        <v>325</v>
      </c>
      <c r="E208" s="32" t="s">
        <v>237</v>
      </c>
      <c r="F208" s="32" t="s">
        <v>232</v>
      </c>
      <c r="G208" s="98" t="s">
        <v>238</v>
      </c>
      <c r="H208" s="146">
        <v>1670</v>
      </c>
      <c r="I208" s="165"/>
    </row>
    <row r="209" spans="1:9" ht="25.5">
      <c r="A209" s="132" t="s">
        <v>382</v>
      </c>
      <c r="B209" s="33" t="s">
        <v>237</v>
      </c>
      <c r="C209" s="33" t="s">
        <v>234</v>
      </c>
      <c r="D209" s="32" t="s">
        <v>325</v>
      </c>
      <c r="E209" s="32" t="s">
        <v>237</v>
      </c>
      <c r="F209" s="32" t="s">
        <v>234</v>
      </c>
      <c r="G209" s="98"/>
      <c r="H209" s="146">
        <f>H210</f>
        <v>6907.200000000001</v>
      </c>
      <c r="I209" s="165"/>
    </row>
    <row r="210" spans="1:9" ht="12.75">
      <c r="A210" s="132" t="s">
        <v>164</v>
      </c>
      <c r="B210" s="33" t="s">
        <v>237</v>
      </c>
      <c r="C210" s="33" t="s">
        <v>234</v>
      </c>
      <c r="D210" s="32" t="s">
        <v>325</v>
      </c>
      <c r="E210" s="32" t="s">
        <v>237</v>
      </c>
      <c r="F210" s="32" t="s">
        <v>234</v>
      </c>
      <c r="G210" s="98" t="s">
        <v>238</v>
      </c>
      <c r="H210" s="146">
        <f>5691.6+1215.6</f>
        <v>6907.200000000001</v>
      </c>
      <c r="I210" s="165"/>
    </row>
    <row r="211" spans="1:9" ht="27.75" customHeight="1">
      <c r="A211" s="132" t="s">
        <v>1</v>
      </c>
      <c r="B211" s="33" t="s">
        <v>237</v>
      </c>
      <c r="C211" s="33" t="s">
        <v>234</v>
      </c>
      <c r="D211" s="32" t="s">
        <v>325</v>
      </c>
      <c r="E211" s="32" t="s">
        <v>237</v>
      </c>
      <c r="F211" s="32" t="s">
        <v>376</v>
      </c>
      <c r="G211" s="98"/>
      <c r="H211" s="146">
        <f>H212</f>
        <v>25077.6</v>
      </c>
      <c r="I211" s="165"/>
    </row>
    <row r="212" spans="1:9" ht="12.75">
      <c r="A212" s="132" t="s">
        <v>164</v>
      </c>
      <c r="B212" s="33" t="s">
        <v>237</v>
      </c>
      <c r="C212" s="33" t="s">
        <v>234</v>
      </c>
      <c r="D212" s="32" t="s">
        <v>325</v>
      </c>
      <c r="E212" s="32" t="s">
        <v>237</v>
      </c>
      <c r="F212" s="32" t="s">
        <v>376</v>
      </c>
      <c r="G212" s="98" t="s">
        <v>238</v>
      </c>
      <c r="H212" s="146">
        <f>23096.8+1980.8-23096.8+23096.8</f>
        <v>25077.6</v>
      </c>
      <c r="I212" s="165"/>
    </row>
    <row r="213" spans="1:9" s="17" customFormat="1" ht="17.25" customHeight="1">
      <c r="A213" s="132" t="s">
        <v>426</v>
      </c>
      <c r="B213" s="33" t="s">
        <v>237</v>
      </c>
      <c r="C213" s="33" t="s">
        <v>234</v>
      </c>
      <c r="D213" s="32" t="s">
        <v>77</v>
      </c>
      <c r="E213" s="32" t="s">
        <v>233</v>
      </c>
      <c r="F213" s="32" t="s">
        <v>233</v>
      </c>
      <c r="G213" s="98"/>
      <c r="H213" s="146">
        <f>H214</f>
        <v>21973.8</v>
      </c>
      <c r="I213" s="165"/>
    </row>
    <row r="214" spans="1:9" s="17" customFormat="1" ht="69" customHeight="1">
      <c r="A214" s="153" t="s">
        <v>6</v>
      </c>
      <c r="B214" s="33" t="s">
        <v>237</v>
      </c>
      <c r="C214" s="33" t="s">
        <v>234</v>
      </c>
      <c r="D214" s="32" t="s">
        <v>77</v>
      </c>
      <c r="E214" s="32" t="s">
        <v>33</v>
      </c>
      <c r="F214" s="32" t="s">
        <v>233</v>
      </c>
      <c r="G214" s="98"/>
      <c r="H214" s="146">
        <f>H215</f>
        <v>21973.8</v>
      </c>
      <c r="I214" s="165"/>
    </row>
    <row r="215" spans="1:9" s="17" customFormat="1" ht="17.25" customHeight="1">
      <c r="A215" s="132" t="s">
        <v>164</v>
      </c>
      <c r="B215" s="33" t="s">
        <v>237</v>
      </c>
      <c r="C215" s="33" t="s">
        <v>234</v>
      </c>
      <c r="D215" s="32" t="s">
        <v>77</v>
      </c>
      <c r="E215" s="32" t="s">
        <v>33</v>
      </c>
      <c r="F215" s="32" t="s">
        <v>233</v>
      </c>
      <c r="G215" s="98" t="s">
        <v>238</v>
      </c>
      <c r="H215" s="146">
        <f>21973.8-21973.8+21973.8</f>
        <v>21973.8</v>
      </c>
      <c r="I215" s="165"/>
    </row>
    <row r="216" spans="1:9" s="17" customFormat="1" ht="17.25" customHeight="1">
      <c r="A216" s="86" t="s">
        <v>230</v>
      </c>
      <c r="B216" s="33" t="s">
        <v>237</v>
      </c>
      <c r="C216" s="33" t="s">
        <v>234</v>
      </c>
      <c r="D216" s="32" t="s">
        <v>189</v>
      </c>
      <c r="E216" s="32" t="s">
        <v>233</v>
      </c>
      <c r="F216" s="32" t="s">
        <v>233</v>
      </c>
      <c r="G216" s="98"/>
      <c r="H216" s="146">
        <f>H217</f>
        <v>7847.8</v>
      </c>
      <c r="I216" s="165"/>
    </row>
    <row r="217" spans="1:9" s="17" customFormat="1" ht="96" customHeight="1">
      <c r="A217" s="153" t="s">
        <v>7</v>
      </c>
      <c r="B217" s="33" t="s">
        <v>237</v>
      </c>
      <c r="C217" s="33" t="s">
        <v>234</v>
      </c>
      <c r="D217" s="32" t="s">
        <v>189</v>
      </c>
      <c r="E217" s="32" t="s">
        <v>247</v>
      </c>
      <c r="F217" s="32" t="s">
        <v>233</v>
      </c>
      <c r="G217" s="98"/>
      <c r="H217" s="146">
        <f>H218</f>
        <v>7847.8</v>
      </c>
      <c r="I217" s="165"/>
    </row>
    <row r="218" spans="1:9" s="17" customFormat="1" ht="17.25" customHeight="1">
      <c r="A218" s="132" t="s">
        <v>164</v>
      </c>
      <c r="B218" s="33" t="s">
        <v>237</v>
      </c>
      <c r="C218" s="33" t="s">
        <v>234</v>
      </c>
      <c r="D218" s="32" t="s">
        <v>189</v>
      </c>
      <c r="E218" s="32" t="s">
        <v>247</v>
      </c>
      <c r="F218" s="32" t="s">
        <v>233</v>
      </c>
      <c r="G218" s="98" t="s">
        <v>238</v>
      </c>
      <c r="H218" s="146">
        <f>7847.8-7847.8+7847.8</f>
        <v>7847.8</v>
      </c>
      <c r="I218" s="165"/>
    </row>
    <row r="219" spans="1:9" s="17" customFormat="1" ht="18" customHeight="1">
      <c r="A219" s="186" t="s">
        <v>307</v>
      </c>
      <c r="B219" s="163" t="s">
        <v>237</v>
      </c>
      <c r="C219" s="163" t="s">
        <v>235</v>
      </c>
      <c r="D219" s="178"/>
      <c r="E219" s="178"/>
      <c r="F219" s="178"/>
      <c r="G219" s="183"/>
      <c r="H219" s="147">
        <f>H223+H250+H220</f>
        <v>642862.2999999999</v>
      </c>
      <c r="I219" s="164"/>
    </row>
    <row r="220" spans="1:9" s="17" customFormat="1" ht="15" customHeight="1">
      <c r="A220" s="132" t="s">
        <v>426</v>
      </c>
      <c r="B220" s="33" t="s">
        <v>237</v>
      </c>
      <c r="C220" s="33" t="s">
        <v>235</v>
      </c>
      <c r="D220" s="32" t="s">
        <v>77</v>
      </c>
      <c r="E220" s="32" t="s">
        <v>233</v>
      </c>
      <c r="F220" s="32" t="s">
        <v>233</v>
      </c>
      <c r="G220" s="98"/>
      <c r="H220" s="146">
        <f>H221</f>
        <v>20000</v>
      </c>
      <c r="I220" s="165"/>
    </row>
    <row r="221" spans="1:9" s="17" customFormat="1" ht="43.5" customHeight="1">
      <c r="A221" s="153" t="s">
        <v>37</v>
      </c>
      <c r="B221" s="33" t="s">
        <v>237</v>
      </c>
      <c r="C221" s="33" t="s">
        <v>235</v>
      </c>
      <c r="D221" s="32" t="s">
        <v>77</v>
      </c>
      <c r="E221" s="32" t="s">
        <v>80</v>
      </c>
      <c r="F221" s="32" t="s">
        <v>233</v>
      </c>
      <c r="G221" s="98"/>
      <c r="H221" s="146">
        <f>H222</f>
        <v>20000</v>
      </c>
      <c r="I221" s="165"/>
    </row>
    <row r="222" spans="1:9" s="17" customFormat="1" ht="27" customHeight="1">
      <c r="A222" s="62" t="s">
        <v>36</v>
      </c>
      <c r="B222" s="33" t="s">
        <v>237</v>
      </c>
      <c r="C222" s="33" t="s">
        <v>235</v>
      </c>
      <c r="D222" s="32" t="s">
        <v>77</v>
      </c>
      <c r="E222" s="32" t="s">
        <v>80</v>
      </c>
      <c r="F222" s="32" t="s">
        <v>233</v>
      </c>
      <c r="G222" s="98" t="s">
        <v>35</v>
      </c>
      <c r="H222" s="146">
        <f>5000+15000</f>
        <v>20000</v>
      </c>
      <c r="I222" s="165"/>
    </row>
    <row r="223" spans="1:9" ht="17.25" customHeight="1">
      <c r="A223" s="61" t="s">
        <v>307</v>
      </c>
      <c r="B223" s="33" t="s">
        <v>237</v>
      </c>
      <c r="C223" s="33" t="s">
        <v>235</v>
      </c>
      <c r="D223" s="32" t="s">
        <v>83</v>
      </c>
      <c r="E223" s="32" t="s">
        <v>233</v>
      </c>
      <c r="F223" s="32" t="s">
        <v>233</v>
      </c>
      <c r="G223" s="98"/>
      <c r="H223" s="146">
        <f>H224+H227+H235+H239+H244</f>
        <v>610214.3999999999</v>
      </c>
      <c r="I223" s="165"/>
    </row>
    <row r="224" spans="1:9" ht="12.75">
      <c r="A224" s="61" t="s">
        <v>117</v>
      </c>
      <c r="B224" s="33" t="s">
        <v>237</v>
      </c>
      <c r="C224" s="33" t="s">
        <v>235</v>
      </c>
      <c r="D224" s="32" t="s">
        <v>83</v>
      </c>
      <c r="E224" s="32" t="s">
        <v>232</v>
      </c>
      <c r="F224" s="32" t="s">
        <v>233</v>
      </c>
      <c r="G224" s="98"/>
      <c r="H224" s="146">
        <f>H225</f>
        <v>58600</v>
      </c>
      <c r="I224" s="165"/>
    </row>
    <row r="225" spans="1:9" ht="30" customHeight="1">
      <c r="A225" s="185" t="s">
        <v>348</v>
      </c>
      <c r="B225" s="33" t="s">
        <v>237</v>
      </c>
      <c r="C225" s="33" t="s">
        <v>235</v>
      </c>
      <c r="D225" s="32" t="s">
        <v>83</v>
      </c>
      <c r="E225" s="32" t="s">
        <v>232</v>
      </c>
      <c r="F225" s="32" t="s">
        <v>234</v>
      </c>
      <c r="G225" s="98"/>
      <c r="H225" s="146">
        <f>H226</f>
        <v>58600</v>
      </c>
      <c r="I225" s="165"/>
    </row>
    <row r="226" spans="1:9" ht="12.75">
      <c r="A226" s="132" t="s">
        <v>164</v>
      </c>
      <c r="B226" s="33" t="s">
        <v>237</v>
      </c>
      <c r="C226" s="33" t="s">
        <v>235</v>
      </c>
      <c r="D226" s="32" t="s">
        <v>83</v>
      </c>
      <c r="E226" s="32" t="s">
        <v>232</v>
      </c>
      <c r="F226" s="32" t="s">
        <v>234</v>
      </c>
      <c r="G226" s="98" t="s">
        <v>238</v>
      </c>
      <c r="H226" s="146">
        <v>58600</v>
      </c>
      <c r="I226" s="165"/>
    </row>
    <row r="227" spans="1:9" ht="45.75" customHeight="1">
      <c r="A227" s="61" t="s">
        <v>118</v>
      </c>
      <c r="B227" s="33" t="s">
        <v>237</v>
      </c>
      <c r="C227" s="33" t="s">
        <v>235</v>
      </c>
      <c r="D227" s="32" t="s">
        <v>83</v>
      </c>
      <c r="E227" s="32" t="s">
        <v>234</v>
      </c>
      <c r="F227" s="32" t="s">
        <v>233</v>
      </c>
      <c r="G227" s="98"/>
      <c r="H227" s="146">
        <f>H228+H230+H233</f>
        <v>453358.8</v>
      </c>
      <c r="I227" s="165"/>
    </row>
    <row r="228" spans="1:9" ht="38.25">
      <c r="A228" s="185" t="s">
        <v>357</v>
      </c>
      <c r="B228" s="33" t="s">
        <v>237</v>
      </c>
      <c r="C228" s="33" t="s">
        <v>235</v>
      </c>
      <c r="D228" s="32" t="s">
        <v>83</v>
      </c>
      <c r="E228" s="32" t="s">
        <v>234</v>
      </c>
      <c r="F228" s="32" t="s">
        <v>232</v>
      </c>
      <c r="G228" s="98"/>
      <c r="H228" s="146">
        <f>H229</f>
        <v>34097</v>
      </c>
      <c r="I228" s="165"/>
    </row>
    <row r="229" spans="1:9" ht="12.75">
      <c r="A229" s="132" t="s">
        <v>164</v>
      </c>
      <c r="B229" s="33" t="s">
        <v>237</v>
      </c>
      <c r="C229" s="33" t="s">
        <v>235</v>
      </c>
      <c r="D229" s="32" t="s">
        <v>83</v>
      </c>
      <c r="E229" s="32" t="s">
        <v>234</v>
      </c>
      <c r="F229" s="32" t="s">
        <v>232</v>
      </c>
      <c r="G229" s="98" t="s">
        <v>238</v>
      </c>
      <c r="H229" s="146">
        <f>49551.3-14354.3-1100</f>
        <v>34097</v>
      </c>
      <c r="I229" s="165"/>
    </row>
    <row r="230" spans="1:9" ht="32.25" customHeight="1">
      <c r="A230" s="185" t="s">
        <v>349</v>
      </c>
      <c r="B230" s="33" t="s">
        <v>237</v>
      </c>
      <c r="C230" s="33" t="s">
        <v>235</v>
      </c>
      <c r="D230" s="32" t="s">
        <v>83</v>
      </c>
      <c r="E230" s="32" t="s">
        <v>234</v>
      </c>
      <c r="F230" s="32" t="s">
        <v>234</v>
      </c>
      <c r="G230" s="98"/>
      <c r="H230" s="146">
        <f>H231+H232</f>
        <v>387353.1</v>
      </c>
      <c r="I230" s="165"/>
    </row>
    <row r="231" spans="1:9" ht="12.75">
      <c r="A231" s="132" t="s">
        <v>164</v>
      </c>
      <c r="B231" s="33" t="s">
        <v>237</v>
      </c>
      <c r="C231" s="33" t="s">
        <v>235</v>
      </c>
      <c r="D231" s="32" t="s">
        <v>83</v>
      </c>
      <c r="E231" s="32" t="s">
        <v>234</v>
      </c>
      <c r="F231" s="32" t="s">
        <v>234</v>
      </c>
      <c r="G231" s="98" t="s">
        <v>238</v>
      </c>
      <c r="H231" s="146">
        <f>387353.1-135300</f>
        <v>252053.09999999998</v>
      </c>
      <c r="I231" s="165"/>
    </row>
    <row r="232" spans="1:9" ht="12.75">
      <c r="A232" s="132" t="s">
        <v>310</v>
      </c>
      <c r="B232" s="33" t="s">
        <v>237</v>
      </c>
      <c r="C232" s="33" t="s">
        <v>235</v>
      </c>
      <c r="D232" s="32" t="s">
        <v>83</v>
      </c>
      <c r="E232" s="32" t="s">
        <v>234</v>
      </c>
      <c r="F232" s="32" t="s">
        <v>234</v>
      </c>
      <c r="G232" s="98" t="s">
        <v>309</v>
      </c>
      <c r="H232" s="146">
        <v>135300</v>
      </c>
      <c r="I232" s="165"/>
    </row>
    <row r="233" spans="1:9" ht="57" customHeight="1">
      <c r="A233" s="154" t="s">
        <v>38</v>
      </c>
      <c r="B233" s="33" t="s">
        <v>237</v>
      </c>
      <c r="C233" s="33" t="s">
        <v>235</v>
      </c>
      <c r="D233" s="32" t="s">
        <v>83</v>
      </c>
      <c r="E233" s="32" t="s">
        <v>234</v>
      </c>
      <c r="F233" s="32" t="s">
        <v>84</v>
      </c>
      <c r="G233" s="98"/>
      <c r="H233" s="146">
        <f>H234</f>
        <v>31908.7</v>
      </c>
      <c r="I233" s="165"/>
    </row>
    <row r="234" spans="1:9" ht="12.75">
      <c r="A234" s="132" t="s">
        <v>164</v>
      </c>
      <c r="B234" s="33" t="s">
        <v>237</v>
      </c>
      <c r="C234" s="33" t="s">
        <v>235</v>
      </c>
      <c r="D234" s="32" t="s">
        <v>83</v>
      </c>
      <c r="E234" s="32" t="s">
        <v>234</v>
      </c>
      <c r="F234" s="32" t="s">
        <v>84</v>
      </c>
      <c r="G234" s="98" t="s">
        <v>238</v>
      </c>
      <c r="H234" s="146">
        <v>31908.7</v>
      </c>
      <c r="I234" s="165"/>
    </row>
    <row r="235" spans="1:9" ht="18.75" customHeight="1">
      <c r="A235" s="61" t="s">
        <v>119</v>
      </c>
      <c r="B235" s="33" t="s">
        <v>237</v>
      </c>
      <c r="C235" s="33" t="s">
        <v>235</v>
      </c>
      <c r="D235" s="32" t="s">
        <v>83</v>
      </c>
      <c r="E235" s="32" t="s">
        <v>235</v>
      </c>
      <c r="F235" s="32" t="s">
        <v>233</v>
      </c>
      <c r="G235" s="98"/>
      <c r="H235" s="146">
        <f>H236</f>
        <v>43511.9</v>
      </c>
      <c r="I235" s="165"/>
    </row>
    <row r="236" spans="1:9" ht="25.5">
      <c r="A236" s="185" t="s">
        <v>350</v>
      </c>
      <c r="B236" s="33" t="s">
        <v>237</v>
      </c>
      <c r="C236" s="33" t="s">
        <v>235</v>
      </c>
      <c r="D236" s="32" t="s">
        <v>83</v>
      </c>
      <c r="E236" s="32" t="s">
        <v>235</v>
      </c>
      <c r="F236" s="32" t="s">
        <v>234</v>
      </c>
      <c r="G236" s="98"/>
      <c r="H236" s="146">
        <f>H237+H238</f>
        <v>43511.9</v>
      </c>
      <c r="I236" s="165"/>
    </row>
    <row r="237" spans="1:9" ht="12.75">
      <c r="A237" s="132" t="s">
        <v>164</v>
      </c>
      <c r="B237" s="33" t="s">
        <v>237</v>
      </c>
      <c r="C237" s="33" t="s">
        <v>235</v>
      </c>
      <c r="D237" s="32" t="s">
        <v>83</v>
      </c>
      <c r="E237" s="32" t="s">
        <v>235</v>
      </c>
      <c r="F237" s="32" t="s">
        <v>234</v>
      </c>
      <c r="G237" s="98" t="s">
        <v>238</v>
      </c>
      <c r="H237" s="146">
        <f>46211.9-615-2700</f>
        <v>42896.9</v>
      </c>
      <c r="I237" s="165"/>
    </row>
    <row r="238" spans="1:9" ht="12.75">
      <c r="A238" s="132" t="s">
        <v>310</v>
      </c>
      <c r="B238" s="33" t="s">
        <v>237</v>
      </c>
      <c r="C238" s="33" t="s">
        <v>235</v>
      </c>
      <c r="D238" s="32" t="s">
        <v>83</v>
      </c>
      <c r="E238" s="32" t="s">
        <v>235</v>
      </c>
      <c r="F238" s="32" t="s">
        <v>234</v>
      </c>
      <c r="G238" s="98" t="s">
        <v>309</v>
      </c>
      <c r="H238" s="146">
        <v>615</v>
      </c>
      <c r="I238" s="165"/>
    </row>
    <row r="239" spans="1:9" ht="18" customHeight="1">
      <c r="A239" s="61" t="s">
        <v>120</v>
      </c>
      <c r="B239" s="33" t="s">
        <v>237</v>
      </c>
      <c r="C239" s="33" t="s">
        <v>235</v>
      </c>
      <c r="D239" s="32" t="s">
        <v>83</v>
      </c>
      <c r="E239" s="32" t="s">
        <v>236</v>
      </c>
      <c r="F239" s="32" t="s">
        <v>233</v>
      </c>
      <c r="G239" s="98"/>
      <c r="H239" s="146">
        <f>H240+H242</f>
        <v>20329.6</v>
      </c>
      <c r="I239" s="165"/>
    </row>
    <row r="240" spans="1:9" ht="12.75">
      <c r="A240" s="185" t="s">
        <v>317</v>
      </c>
      <c r="B240" s="33" t="s">
        <v>237</v>
      </c>
      <c r="C240" s="33" t="s">
        <v>235</v>
      </c>
      <c r="D240" s="32" t="s">
        <v>83</v>
      </c>
      <c r="E240" s="32" t="s">
        <v>236</v>
      </c>
      <c r="F240" s="32" t="s">
        <v>232</v>
      </c>
      <c r="G240" s="98"/>
      <c r="H240" s="146">
        <f>H241</f>
        <v>6034.6</v>
      </c>
      <c r="I240" s="165"/>
    </row>
    <row r="241" spans="1:9" ht="15" customHeight="1">
      <c r="A241" s="132" t="s">
        <v>164</v>
      </c>
      <c r="B241" s="33" t="s">
        <v>237</v>
      </c>
      <c r="C241" s="33" t="s">
        <v>235</v>
      </c>
      <c r="D241" s="32" t="s">
        <v>83</v>
      </c>
      <c r="E241" s="32" t="s">
        <v>236</v>
      </c>
      <c r="F241" s="32" t="s">
        <v>232</v>
      </c>
      <c r="G241" s="98" t="s">
        <v>238</v>
      </c>
      <c r="H241" s="146">
        <v>6034.6</v>
      </c>
      <c r="I241" s="165"/>
    </row>
    <row r="242" spans="1:9" ht="25.5">
      <c r="A242" s="185" t="s">
        <v>351</v>
      </c>
      <c r="B242" s="33" t="s">
        <v>237</v>
      </c>
      <c r="C242" s="33" t="s">
        <v>235</v>
      </c>
      <c r="D242" s="32" t="s">
        <v>83</v>
      </c>
      <c r="E242" s="32" t="s">
        <v>236</v>
      </c>
      <c r="F242" s="32" t="s">
        <v>234</v>
      </c>
      <c r="G242" s="98"/>
      <c r="H242" s="146">
        <f>H243</f>
        <v>14295</v>
      </c>
      <c r="I242" s="165"/>
    </row>
    <row r="243" spans="1:9" ht="12.75">
      <c r="A243" s="132" t="s">
        <v>164</v>
      </c>
      <c r="B243" s="33" t="s">
        <v>237</v>
      </c>
      <c r="C243" s="33" t="s">
        <v>235</v>
      </c>
      <c r="D243" s="32" t="s">
        <v>83</v>
      </c>
      <c r="E243" s="32" t="s">
        <v>236</v>
      </c>
      <c r="F243" s="32" t="s">
        <v>234</v>
      </c>
      <c r="G243" s="98" t="s">
        <v>238</v>
      </c>
      <c r="H243" s="146">
        <v>14295</v>
      </c>
      <c r="I243" s="165"/>
    </row>
    <row r="244" spans="1:9" ht="27.75" customHeight="1">
      <c r="A244" s="61" t="s">
        <v>121</v>
      </c>
      <c r="B244" s="33" t="s">
        <v>237</v>
      </c>
      <c r="C244" s="33" t="s">
        <v>235</v>
      </c>
      <c r="D244" s="32" t="s">
        <v>83</v>
      </c>
      <c r="E244" s="32" t="s">
        <v>237</v>
      </c>
      <c r="F244" s="32" t="s">
        <v>233</v>
      </c>
      <c r="G244" s="98"/>
      <c r="H244" s="146">
        <f>H245+H247</f>
        <v>34414.1</v>
      </c>
      <c r="I244" s="165"/>
    </row>
    <row r="245" spans="1:9" ht="30.75" customHeight="1">
      <c r="A245" s="185" t="s">
        <v>318</v>
      </c>
      <c r="B245" s="33" t="s">
        <v>237</v>
      </c>
      <c r="C245" s="33" t="s">
        <v>235</v>
      </c>
      <c r="D245" s="32" t="s">
        <v>83</v>
      </c>
      <c r="E245" s="32" t="s">
        <v>237</v>
      </c>
      <c r="F245" s="32" t="s">
        <v>232</v>
      </c>
      <c r="G245" s="191"/>
      <c r="H245" s="146">
        <f>H246</f>
        <v>14354.1</v>
      </c>
      <c r="I245" s="165"/>
    </row>
    <row r="246" spans="1:9" ht="12.75">
      <c r="A246" s="132" t="s">
        <v>164</v>
      </c>
      <c r="B246" s="33" t="s">
        <v>237</v>
      </c>
      <c r="C246" s="33" t="s">
        <v>235</v>
      </c>
      <c r="D246" s="32" t="s">
        <v>83</v>
      </c>
      <c r="E246" s="32" t="s">
        <v>237</v>
      </c>
      <c r="F246" s="32" t="s">
        <v>232</v>
      </c>
      <c r="G246" s="98" t="s">
        <v>238</v>
      </c>
      <c r="H246" s="146">
        <f>14654.1-300</f>
        <v>14354.1</v>
      </c>
      <c r="I246" s="165"/>
    </row>
    <row r="247" spans="1:9" ht="31.5" customHeight="1">
      <c r="A247" s="185" t="s">
        <v>352</v>
      </c>
      <c r="B247" s="33" t="s">
        <v>237</v>
      </c>
      <c r="C247" s="33" t="s">
        <v>235</v>
      </c>
      <c r="D247" s="32" t="s">
        <v>83</v>
      </c>
      <c r="E247" s="32" t="s">
        <v>237</v>
      </c>
      <c r="F247" s="32" t="s">
        <v>234</v>
      </c>
      <c r="G247" s="191"/>
      <c r="H247" s="146">
        <f>H248+H249</f>
        <v>20060</v>
      </c>
      <c r="I247" s="165"/>
    </row>
    <row r="248" spans="1:9" ht="12.75">
      <c r="A248" s="132" t="s">
        <v>164</v>
      </c>
      <c r="B248" s="33" t="s">
        <v>237</v>
      </c>
      <c r="C248" s="33" t="s">
        <v>235</v>
      </c>
      <c r="D248" s="32" t="s">
        <v>83</v>
      </c>
      <c r="E248" s="32" t="s">
        <v>237</v>
      </c>
      <c r="F248" s="32" t="s">
        <v>234</v>
      </c>
      <c r="G248" s="98" t="s">
        <v>238</v>
      </c>
      <c r="H248" s="146">
        <f>20060-1482</f>
        <v>18578</v>
      </c>
      <c r="I248" s="165"/>
    </row>
    <row r="249" spans="1:9" ht="12.75">
      <c r="A249" s="132" t="s">
        <v>310</v>
      </c>
      <c r="B249" s="33" t="s">
        <v>237</v>
      </c>
      <c r="C249" s="33" t="s">
        <v>235</v>
      </c>
      <c r="D249" s="32" t="s">
        <v>83</v>
      </c>
      <c r="E249" s="32" t="s">
        <v>237</v>
      </c>
      <c r="F249" s="32" t="s">
        <v>234</v>
      </c>
      <c r="G249" s="98" t="s">
        <v>309</v>
      </c>
      <c r="H249" s="146">
        <v>1482</v>
      </c>
      <c r="I249" s="165"/>
    </row>
    <row r="250" spans="1:9" ht="17.25" customHeight="1">
      <c r="A250" s="132" t="s">
        <v>230</v>
      </c>
      <c r="B250" s="33" t="s">
        <v>237</v>
      </c>
      <c r="C250" s="33" t="s">
        <v>235</v>
      </c>
      <c r="D250" s="32" t="s">
        <v>189</v>
      </c>
      <c r="E250" s="32" t="s">
        <v>233</v>
      </c>
      <c r="F250" s="32" t="s">
        <v>233</v>
      </c>
      <c r="G250" s="98"/>
      <c r="H250" s="146">
        <f>H251+H253</f>
        <v>12647.9</v>
      </c>
      <c r="I250" s="165"/>
    </row>
    <row r="251" spans="1:9" ht="45.75" customHeight="1">
      <c r="A251" s="62" t="s">
        <v>41</v>
      </c>
      <c r="B251" s="33" t="s">
        <v>237</v>
      </c>
      <c r="C251" s="33" t="s">
        <v>235</v>
      </c>
      <c r="D251" s="32" t="s">
        <v>189</v>
      </c>
      <c r="E251" s="32" t="s">
        <v>241</v>
      </c>
      <c r="F251" s="32" t="s">
        <v>233</v>
      </c>
      <c r="G251" s="98"/>
      <c r="H251" s="146">
        <f>H252</f>
        <v>9422.9</v>
      </c>
      <c r="I251" s="165"/>
    </row>
    <row r="252" spans="1:9" ht="17.25" customHeight="1">
      <c r="A252" s="132" t="s">
        <v>164</v>
      </c>
      <c r="B252" s="33" t="s">
        <v>237</v>
      </c>
      <c r="C252" s="33" t="s">
        <v>235</v>
      </c>
      <c r="D252" s="32" t="s">
        <v>189</v>
      </c>
      <c r="E252" s="32" t="s">
        <v>241</v>
      </c>
      <c r="F252" s="32" t="s">
        <v>233</v>
      </c>
      <c r="G252" s="98" t="s">
        <v>238</v>
      </c>
      <c r="H252" s="146">
        <f>10322.9-900</f>
        <v>9422.9</v>
      </c>
      <c r="I252" s="165"/>
    </row>
    <row r="253" spans="1:9" ht="20.25" customHeight="1">
      <c r="A253" s="185" t="s">
        <v>81</v>
      </c>
      <c r="B253" s="33" t="s">
        <v>237</v>
      </c>
      <c r="C253" s="33" t="s">
        <v>235</v>
      </c>
      <c r="D253" s="32" t="s">
        <v>189</v>
      </c>
      <c r="E253" s="32" t="s">
        <v>23</v>
      </c>
      <c r="F253" s="32" t="s">
        <v>233</v>
      </c>
      <c r="G253" s="98"/>
      <c r="H253" s="146">
        <f>H254</f>
        <v>3225</v>
      </c>
      <c r="I253" s="165"/>
    </row>
    <row r="254" spans="1:9" ht="15" customHeight="1">
      <c r="A254" s="185" t="s">
        <v>82</v>
      </c>
      <c r="B254" s="33" t="s">
        <v>237</v>
      </c>
      <c r="C254" s="33" t="s">
        <v>235</v>
      </c>
      <c r="D254" s="32" t="s">
        <v>189</v>
      </c>
      <c r="E254" s="32" t="s">
        <v>23</v>
      </c>
      <c r="F254" s="32" t="s">
        <v>232</v>
      </c>
      <c r="G254" s="98"/>
      <c r="H254" s="146">
        <f>H255+H256</f>
        <v>3225</v>
      </c>
      <c r="I254" s="165"/>
    </row>
    <row r="255" spans="1:9" ht="12.75">
      <c r="A255" s="132" t="s">
        <v>105</v>
      </c>
      <c r="B255" s="33" t="s">
        <v>237</v>
      </c>
      <c r="C255" s="33" t="s">
        <v>235</v>
      </c>
      <c r="D255" s="32" t="s">
        <v>189</v>
      </c>
      <c r="E255" s="32" t="s">
        <v>23</v>
      </c>
      <c r="F255" s="32" t="s">
        <v>232</v>
      </c>
      <c r="G255" s="98" t="s">
        <v>111</v>
      </c>
      <c r="H255" s="146">
        <v>500</v>
      </c>
      <c r="I255" s="165"/>
    </row>
    <row r="256" spans="1:9" ht="42.75" customHeight="1">
      <c r="A256" s="62" t="s">
        <v>40</v>
      </c>
      <c r="B256" s="33" t="s">
        <v>237</v>
      </c>
      <c r="C256" s="33" t="s">
        <v>235</v>
      </c>
      <c r="D256" s="32" t="s">
        <v>189</v>
      </c>
      <c r="E256" s="32" t="s">
        <v>23</v>
      </c>
      <c r="F256" s="32" t="s">
        <v>232</v>
      </c>
      <c r="G256" s="98" t="s">
        <v>39</v>
      </c>
      <c r="H256" s="146">
        <f>14875-12150</f>
        <v>2725</v>
      </c>
      <c r="I256" s="165"/>
    </row>
    <row r="257" spans="1:9" s="17" customFormat="1" ht="29.25" customHeight="1">
      <c r="A257" s="155" t="s">
        <v>42</v>
      </c>
      <c r="B257" s="163" t="s">
        <v>237</v>
      </c>
      <c r="C257" s="163" t="s">
        <v>237</v>
      </c>
      <c r="D257" s="178"/>
      <c r="E257" s="178"/>
      <c r="F257" s="178"/>
      <c r="G257" s="183"/>
      <c r="H257" s="147">
        <f>H258</f>
        <v>16800</v>
      </c>
      <c r="I257" s="164"/>
    </row>
    <row r="258" spans="1:9" ht="38.25">
      <c r="A258" s="62" t="s">
        <v>125</v>
      </c>
      <c r="B258" s="33" t="s">
        <v>237</v>
      </c>
      <c r="C258" s="33" t="s">
        <v>237</v>
      </c>
      <c r="D258" s="32" t="s">
        <v>110</v>
      </c>
      <c r="E258" s="32" t="s">
        <v>233</v>
      </c>
      <c r="F258" s="32" t="s">
        <v>233</v>
      </c>
      <c r="G258" s="98"/>
      <c r="H258" s="146">
        <f>H259</f>
        <v>16800</v>
      </c>
      <c r="I258" s="165"/>
    </row>
    <row r="259" spans="1:9" ht="12.75">
      <c r="A259" s="86" t="s">
        <v>160</v>
      </c>
      <c r="B259" s="33" t="s">
        <v>237</v>
      </c>
      <c r="C259" s="33" t="s">
        <v>237</v>
      </c>
      <c r="D259" s="32" t="s">
        <v>110</v>
      </c>
      <c r="E259" s="32" t="s">
        <v>66</v>
      </c>
      <c r="F259" s="32" t="s">
        <v>233</v>
      </c>
      <c r="G259" s="98"/>
      <c r="H259" s="146">
        <f>H260</f>
        <v>16800</v>
      </c>
      <c r="I259" s="165"/>
    </row>
    <row r="260" spans="1:9" ht="25.5">
      <c r="A260" s="86" t="s">
        <v>154</v>
      </c>
      <c r="B260" s="33" t="s">
        <v>237</v>
      </c>
      <c r="C260" s="33" t="s">
        <v>237</v>
      </c>
      <c r="D260" s="32" t="s">
        <v>110</v>
      </c>
      <c r="E260" s="32" t="s">
        <v>66</v>
      </c>
      <c r="F260" s="32" t="s">
        <v>66</v>
      </c>
      <c r="G260" s="98"/>
      <c r="H260" s="146">
        <f>H261</f>
        <v>16800</v>
      </c>
      <c r="I260" s="165"/>
    </row>
    <row r="261" spans="1:9" ht="12.75">
      <c r="A261" s="62" t="s">
        <v>43</v>
      </c>
      <c r="B261" s="33" t="s">
        <v>237</v>
      </c>
      <c r="C261" s="33" t="s">
        <v>237</v>
      </c>
      <c r="D261" s="32" t="s">
        <v>110</v>
      </c>
      <c r="E261" s="32" t="s">
        <v>66</v>
      </c>
      <c r="F261" s="32" t="s">
        <v>66</v>
      </c>
      <c r="G261" s="98" t="s">
        <v>109</v>
      </c>
      <c r="H261" s="146">
        <f>4700+8000+11000-3000-3900</f>
        <v>16800</v>
      </c>
      <c r="I261" s="165"/>
    </row>
    <row r="262" spans="1:9" s="17" customFormat="1" ht="15.75" customHeight="1">
      <c r="A262" s="184" t="s">
        <v>122</v>
      </c>
      <c r="B262" s="163" t="s">
        <v>239</v>
      </c>
      <c r="C262" s="163"/>
      <c r="D262" s="178"/>
      <c r="E262" s="178"/>
      <c r="F262" s="178"/>
      <c r="G262" s="183"/>
      <c r="H262" s="147">
        <f>H263</f>
        <v>20940</v>
      </c>
      <c r="I262" s="164"/>
    </row>
    <row r="263" spans="1:9" s="17" customFormat="1" ht="15" customHeight="1">
      <c r="A263" s="184" t="s">
        <v>15</v>
      </c>
      <c r="B263" s="163" t="s">
        <v>239</v>
      </c>
      <c r="C263" s="163" t="s">
        <v>237</v>
      </c>
      <c r="D263" s="178"/>
      <c r="E263" s="178"/>
      <c r="F263" s="178"/>
      <c r="G263" s="183"/>
      <c r="H263" s="147">
        <f>H264</f>
        <v>20940</v>
      </c>
      <c r="I263" s="164"/>
    </row>
    <row r="264" spans="1:9" ht="16.5" customHeight="1">
      <c r="A264" s="132" t="s">
        <v>230</v>
      </c>
      <c r="B264" s="33" t="s">
        <v>239</v>
      </c>
      <c r="C264" s="33" t="s">
        <v>237</v>
      </c>
      <c r="D264" s="32" t="s">
        <v>189</v>
      </c>
      <c r="E264" s="32" t="s">
        <v>233</v>
      </c>
      <c r="F264" s="32" t="s">
        <v>233</v>
      </c>
      <c r="G264" s="98"/>
      <c r="H264" s="146">
        <f>H265</f>
        <v>20940</v>
      </c>
      <c r="I264" s="165"/>
    </row>
    <row r="265" spans="1:9" ht="45.75" customHeight="1">
      <c r="A265" s="185" t="s">
        <v>378</v>
      </c>
      <c r="B265" s="33" t="s">
        <v>239</v>
      </c>
      <c r="C265" s="33" t="s">
        <v>237</v>
      </c>
      <c r="D265" s="32" t="s">
        <v>189</v>
      </c>
      <c r="E265" s="32" t="s">
        <v>242</v>
      </c>
      <c r="F265" s="32" t="s">
        <v>233</v>
      </c>
      <c r="G265" s="98"/>
      <c r="H265" s="146">
        <f>H266+H267</f>
        <v>20940</v>
      </c>
      <c r="I265" s="165"/>
    </row>
    <row r="266" spans="1:9" s="6" customFormat="1" ht="16.5" customHeight="1">
      <c r="A266" s="132" t="s">
        <v>310</v>
      </c>
      <c r="B266" s="33" t="s">
        <v>239</v>
      </c>
      <c r="C266" s="33" t="s">
        <v>237</v>
      </c>
      <c r="D266" s="32" t="s">
        <v>189</v>
      </c>
      <c r="E266" s="32" t="s">
        <v>242</v>
      </c>
      <c r="F266" s="32" t="s">
        <v>233</v>
      </c>
      <c r="G266" s="98" t="s">
        <v>309</v>
      </c>
      <c r="H266" s="146">
        <v>15671.1</v>
      </c>
      <c r="I266" s="167"/>
    </row>
    <row r="267" spans="1:9" s="6" customFormat="1" ht="12.75">
      <c r="A267" s="132" t="s">
        <v>164</v>
      </c>
      <c r="B267" s="33" t="s">
        <v>239</v>
      </c>
      <c r="C267" s="33" t="s">
        <v>237</v>
      </c>
      <c r="D267" s="32" t="s">
        <v>189</v>
      </c>
      <c r="E267" s="32" t="s">
        <v>242</v>
      </c>
      <c r="F267" s="32" t="s">
        <v>233</v>
      </c>
      <c r="G267" s="98" t="s">
        <v>238</v>
      </c>
      <c r="H267" s="146">
        <f>20940-15671.1</f>
        <v>5268.9</v>
      </c>
      <c r="I267" s="167"/>
    </row>
    <row r="268" spans="1:9" s="17" customFormat="1" ht="18" customHeight="1">
      <c r="A268" s="184" t="s">
        <v>168</v>
      </c>
      <c r="B268" s="163" t="s">
        <v>240</v>
      </c>
      <c r="C268" s="163"/>
      <c r="D268" s="178"/>
      <c r="E268" s="178"/>
      <c r="F268" s="178"/>
      <c r="G268" s="183"/>
      <c r="H268" s="147">
        <f>H269+H282+H361+H384+H354</f>
        <v>3715986.8</v>
      </c>
      <c r="I268" s="164"/>
    </row>
    <row r="269" spans="1:9" s="17" customFormat="1" ht="18" customHeight="1">
      <c r="A269" s="184" t="s">
        <v>192</v>
      </c>
      <c r="B269" s="163" t="s">
        <v>240</v>
      </c>
      <c r="C269" s="163" t="s">
        <v>232</v>
      </c>
      <c r="D269" s="178"/>
      <c r="E269" s="178"/>
      <c r="F269" s="178"/>
      <c r="G269" s="183"/>
      <c r="H269" s="147">
        <f>H270</f>
        <v>1148238.5999999999</v>
      </c>
      <c r="I269" s="164"/>
    </row>
    <row r="270" spans="1:9" ht="17.25" customHeight="1">
      <c r="A270" s="132" t="s">
        <v>202</v>
      </c>
      <c r="B270" s="33" t="s">
        <v>240</v>
      </c>
      <c r="C270" s="33" t="s">
        <v>232</v>
      </c>
      <c r="D270" s="32" t="s">
        <v>153</v>
      </c>
      <c r="E270" s="32" t="s">
        <v>233</v>
      </c>
      <c r="F270" s="32" t="s">
        <v>233</v>
      </c>
      <c r="G270" s="98"/>
      <c r="H270" s="146">
        <f>H271</f>
        <v>1148238.5999999999</v>
      </c>
      <c r="I270" s="165"/>
    </row>
    <row r="271" spans="1:9" ht="12.75">
      <c r="A271" s="132" t="s">
        <v>160</v>
      </c>
      <c r="B271" s="33" t="s">
        <v>240</v>
      </c>
      <c r="C271" s="33" t="s">
        <v>232</v>
      </c>
      <c r="D271" s="32" t="s">
        <v>153</v>
      </c>
      <c r="E271" s="32" t="s">
        <v>66</v>
      </c>
      <c r="F271" s="32" t="s">
        <v>233</v>
      </c>
      <c r="G271" s="98"/>
      <c r="H271" s="146">
        <f>H272+H276+H274</f>
        <v>1148238.5999999999</v>
      </c>
      <c r="I271" s="165"/>
    </row>
    <row r="272" spans="1:9" ht="57" customHeight="1">
      <c r="A272" s="65" t="s">
        <v>126</v>
      </c>
      <c r="B272" s="33" t="s">
        <v>240</v>
      </c>
      <c r="C272" s="33" t="s">
        <v>232</v>
      </c>
      <c r="D272" s="32" t="s">
        <v>153</v>
      </c>
      <c r="E272" s="32" t="s">
        <v>66</v>
      </c>
      <c r="F272" s="32" t="s">
        <v>237</v>
      </c>
      <c r="G272" s="98"/>
      <c r="H272" s="146">
        <f>H273</f>
        <v>10292.6</v>
      </c>
      <c r="I272" s="165"/>
    </row>
    <row r="273" spans="1:9" ht="15.75" customHeight="1">
      <c r="A273" s="132" t="s">
        <v>104</v>
      </c>
      <c r="B273" s="33" t="s">
        <v>240</v>
      </c>
      <c r="C273" s="33" t="s">
        <v>232</v>
      </c>
      <c r="D273" s="32" t="s">
        <v>153</v>
      </c>
      <c r="E273" s="32" t="s">
        <v>66</v>
      </c>
      <c r="F273" s="32" t="s">
        <v>237</v>
      </c>
      <c r="G273" s="98" t="s">
        <v>109</v>
      </c>
      <c r="H273" s="146">
        <v>10292.6</v>
      </c>
      <c r="I273" s="165"/>
    </row>
    <row r="274" spans="1:9" ht="42.75" customHeight="1">
      <c r="A274" s="132" t="s">
        <v>28</v>
      </c>
      <c r="B274" s="33" t="s">
        <v>240</v>
      </c>
      <c r="C274" s="33" t="s">
        <v>232</v>
      </c>
      <c r="D274" s="32" t="s">
        <v>153</v>
      </c>
      <c r="E274" s="32" t="s">
        <v>66</v>
      </c>
      <c r="F274" s="32" t="s">
        <v>376</v>
      </c>
      <c r="G274" s="98"/>
      <c r="H274" s="146">
        <f>H275</f>
        <v>1695.8</v>
      </c>
      <c r="I274" s="165"/>
    </row>
    <row r="275" spans="1:9" ht="15.75" customHeight="1">
      <c r="A275" s="132" t="s">
        <v>104</v>
      </c>
      <c r="B275" s="33" t="s">
        <v>240</v>
      </c>
      <c r="C275" s="33" t="s">
        <v>232</v>
      </c>
      <c r="D275" s="32" t="s">
        <v>153</v>
      </c>
      <c r="E275" s="32" t="s">
        <v>66</v>
      </c>
      <c r="F275" s="32" t="s">
        <v>376</v>
      </c>
      <c r="G275" s="98" t="s">
        <v>109</v>
      </c>
      <c r="H275" s="146">
        <f>1512.5+183.3</f>
        <v>1695.8</v>
      </c>
      <c r="I275" s="165"/>
    </row>
    <row r="276" spans="1:9" ht="33" customHeight="1">
      <c r="A276" s="132" t="s">
        <v>154</v>
      </c>
      <c r="B276" s="33" t="s">
        <v>240</v>
      </c>
      <c r="C276" s="33" t="s">
        <v>232</v>
      </c>
      <c r="D276" s="32" t="s">
        <v>153</v>
      </c>
      <c r="E276" s="32" t="s">
        <v>66</v>
      </c>
      <c r="F276" s="32" t="s">
        <v>66</v>
      </c>
      <c r="G276" s="98"/>
      <c r="H276" s="146">
        <f>H277+H278+H280+H279+H281</f>
        <v>1136250.1999999997</v>
      </c>
      <c r="I276" s="165"/>
    </row>
    <row r="277" spans="1:9" ht="15.75" customHeight="1">
      <c r="A277" s="132" t="s">
        <v>104</v>
      </c>
      <c r="B277" s="33" t="s">
        <v>240</v>
      </c>
      <c r="C277" s="33" t="s">
        <v>232</v>
      </c>
      <c r="D277" s="32" t="s">
        <v>153</v>
      </c>
      <c r="E277" s="32" t="s">
        <v>66</v>
      </c>
      <c r="F277" s="32" t="s">
        <v>66</v>
      </c>
      <c r="G277" s="98" t="s">
        <v>109</v>
      </c>
      <c r="H277" s="146">
        <f>1112797.7+3020.9-851.3</f>
        <v>1114967.2999999998</v>
      </c>
      <c r="I277" s="165"/>
    </row>
    <row r="278" spans="1:9" ht="15" customHeight="1">
      <c r="A278" s="132" t="s">
        <v>164</v>
      </c>
      <c r="B278" s="33" t="s">
        <v>240</v>
      </c>
      <c r="C278" s="33" t="s">
        <v>232</v>
      </c>
      <c r="D278" s="32" t="s">
        <v>153</v>
      </c>
      <c r="E278" s="32" t="s">
        <v>66</v>
      </c>
      <c r="F278" s="32" t="s">
        <v>66</v>
      </c>
      <c r="G278" s="98" t="s">
        <v>238</v>
      </c>
      <c r="H278" s="146">
        <v>3300</v>
      </c>
      <c r="I278" s="165"/>
    </row>
    <row r="279" spans="1:9" ht="25.5">
      <c r="A279" s="132" t="s">
        <v>277</v>
      </c>
      <c r="B279" s="33" t="s">
        <v>240</v>
      </c>
      <c r="C279" s="33" t="s">
        <v>232</v>
      </c>
      <c r="D279" s="32" t="s">
        <v>153</v>
      </c>
      <c r="E279" s="32" t="s">
        <v>66</v>
      </c>
      <c r="F279" s="32" t="s">
        <v>66</v>
      </c>
      <c r="G279" s="98" t="s">
        <v>438</v>
      </c>
      <c r="H279" s="146">
        <v>2498.9</v>
      </c>
      <c r="I279" s="165"/>
    </row>
    <row r="280" spans="1:9" ht="30" customHeight="1">
      <c r="A280" s="86" t="s">
        <v>45</v>
      </c>
      <c r="B280" s="33" t="s">
        <v>240</v>
      </c>
      <c r="C280" s="33" t="s">
        <v>232</v>
      </c>
      <c r="D280" s="32" t="s">
        <v>153</v>
      </c>
      <c r="E280" s="32" t="s">
        <v>66</v>
      </c>
      <c r="F280" s="32" t="s">
        <v>66</v>
      </c>
      <c r="G280" s="98" t="s">
        <v>44</v>
      </c>
      <c r="H280" s="146">
        <v>15402</v>
      </c>
      <c r="I280" s="167"/>
    </row>
    <row r="281" spans="1:9" ht="28.5" customHeight="1">
      <c r="A281" s="132" t="s">
        <v>278</v>
      </c>
      <c r="B281" s="33" t="s">
        <v>240</v>
      </c>
      <c r="C281" s="33" t="s">
        <v>232</v>
      </c>
      <c r="D281" s="32" t="s">
        <v>153</v>
      </c>
      <c r="E281" s="32" t="s">
        <v>66</v>
      </c>
      <c r="F281" s="32" t="s">
        <v>66</v>
      </c>
      <c r="G281" s="98" t="s">
        <v>361</v>
      </c>
      <c r="H281" s="146">
        <v>82</v>
      </c>
      <c r="I281" s="167"/>
    </row>
    <row r="282" spans="1:9" ht="19.5" customHeight="1">
      <c r="A282" s="184" t="s">
        <v>193</v>
      </c>
      <c r="B282" s="163" t="s">
        <v>240</v>
      </c>
      <c r="C282" s="163" t="s">
        <v>234</v>
      </c>
      <c r="D282" s="178"/>
      <c r="E282" s="178"/>
      <c r="F282" s="178"/>
      <c r="G282" s="183"/>
      <c r="H282" s="147">
        <f>H283+H299+H312++H322+H333+H348</f>
        <v>2119700.9</v>
      </c>
      <c r="I282" s="164"/>
    </row>
    <row r="283" spans="1:9" ht="27.75" customHeight="1">
      <c r="A283" s="132" t="s">
        <v>169</v>
      </c>
      <c r="B283" s="33" t="s">
        <v>240</v>
      </c>
      <c r="C283" s="33" t="s">
        <v>234</v>
      </c>
      <c r="D283" s="32" t="s">
        <v>127</v>
      </c>
      <c r="E283" s="32" t="s">
        <v>233</v>
      </c>
      <c r="F283" s="32" t="s">
        <v>233</v>
      </c>
      <c r="G283" s="98"/>
      <c r="H283" s="146">
        <f>H284</f>
        <v>1476587.4000000001</v>
      </c>
      <c r="I283" s="165"/>
    </row>
    <row r="284" spans="1:9" ht="15" customHeight="1">
      <c r="A284" s="132" t="s">
        <v>160</v>
      </c>
      <c r="B284" s="33" t="s">
        <v>240</v>
      </c>
      <c r="C284" s="33" t="s">
        <v>234</v>
      </c>
      <c r="D284" s="32" t="s">
        <v>127</v>
      </c>
      <c r="E284" s="32" t="s">
        <v>66</v>
      </c>
      <c r="F284" s="32" t="s">
        <v>233</v>
      </c>
      <c r="G284" s="98"/>
      <c r="H284" s="146">
        <f>H285+H287+H289+H293+H291</f>
        <v>1476587.4000000001</v>
      </c>
      <c r="I284" s="165"/>
    </row>
    <row r="285" spans="1:9" ht="38.25">
      <c r="A285" s="65" t="s">
        <v>275</v>
      </c>
      <c r="B285" s="33" t="s">
        <v>240</v>
      </c>
      <c r="C285" s="33" t="s">
        <v>234</v>
      </c>
      <c r="D285" s="32" t="s">
        <v>127</v>
      </c>
      <c r="E285" s="32" t="s">
        <v>66</v>
      </c>
      <c r="F285" s="32" t="s">
        <v>232</v>
      </c>
      <c r="G285" s="98"/>
      <c r="H285" s="146">
        <f>H286</f>
        <v>1044310.6</v>
      </c>
      <c r="I285" s="165"/>
    </row>
    <row r="286" spans="1:9" ht="12.75">
      <c r="A286" s="62" t="s">
        <v>104</v>
      </c>
      <c r="B286" s="33" t="s">
        <v>240</v>
      </c>
      <c r="C286" s="33" t="s">
        <v>234</v>
      </c>
      <c r="D286" s="32" t="s">
        <v>127</v>
      </c>
      <c r="E286" s="32" t="s">
        <v>66</v>
      </c>
      <c r="F286" s="32" t="s">
        <v>232</v>
      </c>
      <c r="G286" s="98" t="s">
        <v>109</v>
      </c>
      <c r="H286" s="146">
        <v>1044310.6</v>
      </c>
      <c r="I286" s="165"/>
    </row>
    <row r="287" spans="1:9" ht="54" customHeight="1">
      <c r="A287" s="65" t="s">
        <v>279</v>
      </c>
      <c r="B287" s="33" t="s">
        <v>240</v>
      </c>
      <c r="C287" s="33" t="s">
        <v>234</v>
      </c>
      <c r="D287" s="32" t="s">
        <v>127</v>
      </c>
      <c r="E287" s="32" t="s">
        <v>66</v>
      </c>
      <c r="F287" s="32" t="s">
        <v>234</v>
      </c>
      <c r="G287" s="98"/>
      <c r="H287" s="146">
        <f>H288</f>
        <v>78874.6</v>
      </c>
      <c r="I287" s="165"/>
    </row>
    <row r="288" spans="1:9" ht="12.75">
      <c r="A288" s="62" t="s">
        <v>104</v>
      </c>
      <c r="B288" s="33" t="s">
        <v>240</v>
      </c>
      <c r="C288" s="33" t="s">
        <v>234</v>
      </c>
      <c r="D288" s="32" t="s">
        <v>127</v>
      </c>
      <c r="E288" s="32" t="s">
        <v>66</v>
      </c>
      <c r="F288" s="32" t="s">
        <v>234</v>
      </c>
      <c r="G288" s="98" t="s">
        <v>109</v>
      </c>
      <c r="H288" s="146">
        <v>78874.6</v>
      </c>
      <c r="I288" s="165"/>
    </row>
    <row r="289" spans="1:9" ht="43.5" customHeight="1">
      <c r="A289" s="65" t="s">
        <v>311</v>
      </c>
      <c r="B289" s="33" t="s">
        <v>240</v>
      </c>
      <c r="C289" s="33" t="s">
        <v>234</v>
      </c>
      <c r="D289" s="32" t="s">
        <v>127</v>
      </c>
      <c r="E289" s="32" t="s">
        <v>66</v>
      </c>
      <c r="F289" s="32" t="s">
        <v>237</v>
      </c>
      <c r="G289" s="98"/>
      <c r="H289" s="146">
        <f>H290</f>
        <v>10408.6</v>
      </c>
      <c r="I289" s="165"/>
    </row>
    <row r="290" spans="1:9" ht="13.5" customHeight="1">
      <c r="A290" s="62" t="s">
        <v>104</v>
      </c>
      <c r="B290" s="33" t="s">
        <v>240</v>
      </c>
      <c r="C290" s="33" t="s">
        <v>234</v>
      </c>
      <c r="D290" s="32" t="s">
        <v>127</v>
      </c>
      <c r="E290" s="32" t="s">
        <v>66</v>
      </c>
      <c r="F290" s="32" t="s">
        <v>237</v>
      </c>
      <c r="G290" s="98" t="s">
        <v>109</v>
      </c>
      <c r="H290" s="146">
        <v>10408.6</v>
      </c>
      <c r="I290" s="165"/>
    </row>
    <row r="291" spans="1:9" ht="27.75" customHeight="1">
      <c r="A291" s="129" t="s">
        <v>435</v>
      </c>
      <c r="B291" s="33" t="s">
        <v>240</v>
      </c>
      <c r="C291" s="33" t="s">
        <v>234</v>
      </c>
      <c r="D291" s="32" t="s">
        <v>127</v>
      </c>
      <c r="E291" s="32" t="s">
        <v>66</v>
      </c>
      <c r="F291" s="32" t="s">
        <v>436</v>
      </c>
      <c r="G291" s="98"/>
      <c r="H291" s="146">
        <f>H292</f>
        <v>3658</v>
      </c>
      <c r="I291" s="167"/>
    </row>
    <row r="292" spans="1:9" ht="13.5" customHeight="1">
      <c r="A292" s="86" t="s">
        <v>104</v>
      </c>
      <c r="B292" s="33" t="s">
        <v>240</v>
      </c>
      <c r="C292" s="33" t="s">
        <v>234</v>
      </c>
      <c r="D292" s="32" t="s">
        <v>127</v>
      </c>
      <c r="E292" s="32" t="s">
        <v>66</v>
      </c>
      <c r="F292" s="32" t="s">
        <v>436</v>
      </c>
      <c r="G292" s="98" t="s">
        <v>109</v>
      </c>
      <c r="H292" s="146">
        <v>3658</v>
      </c>
      <c r="I292" s="167"/>
    </row>
    <row r="293" spans="1:9" ht="25.5">
      <c r="A293" s="132" t="s">
        <v>154</v>
      </c>
      <c r="B293" s="33" t="s">
        <v>240</v>
      </c>
      <c r="C293" s="33" t="s">
        <v>234</v>
      </c>
      <c r="D293" s="32" t="s">
        <v>127</v>
      </c>
      <c r="E293" s="32" t="s">
        <v>66</v>
      </c>
      <c r="F293" s="32" t="s">
        <v>66</v>
      </c>
      <c r="G293" s="98"/>
      <c r="H293" s="146">
        <f>H294+H295+H296+H297+H298</f>
        <v>339335.60000000003</v>
      </c>
      <c r="I293" s="167"/>
    </row>
    <row r="294" spans="1:9" ht="12.75">
      <c r="A294" s="132" t="s">
        <v>104</v>
      </c>
      <c r="B294" s="33" t="s">
        <v>240</v>
      </c>
      <c r="C294" s="33" t="s">
        <v>234</v>
      </c>
      <c r="D294" s="32" t="s">
        <v>127</v>
      </c>
      <c r="E294" s="32" t="s">
        <v>66</v>
      </c>
      <c r="F294" s="32" t="s">
        <v>66</v>
      </c>
      <c r="G294" s="98" t="s">
        <v>109</v>
      </c>
      <c r="H294" s="146">
        <f>285319.7+8000+5421.9-3300-1798.2+333.5</f>
        <v>293976.9</v>
      </c>
      <c r="I294" s="167"/>
    </row>
    <row r="295" spans="1:9" ht="12.75">
      <c r="A295" s="132" t="s">
        <v>164</v>
      </c>
      <c r="B295" s="33" t="s">
        <v>240</v>
      </c>
      <c r="C295" s="33" t="s">
        <v>234</v>
      </c>
      <c r="D295" s="32" t="s">
        <v>127</v>
      </c>
      <c r="E295" s="32" t="s">
        <v>66</v>
      </c>
      <c r="F295" s="32" t="s">
        <v>66</v>
      </c>
      <c r="G295" s="98" t="s">
        <v>238</v>
      </c>
      <c r="H295" s="146">
        <v>4700</v>
      </c>
      <c r="I295" s="167"/>
    </row>
    <row r="296" spans="1:9" ht="25.5">
      <c r="A296" s="132" t="s">
        <v>277</v>
      </c>
      <c r="B296" s="33" t="s">
        <v>240</v>
      </c>
      <c r="C296" s="33" t="s">
        <v>234</v>
      </c>
      <c r="D296" s="32" t="s">
        <v>127</v>
      </c>
      <c r="E296" s="32" t="s">
        <v>66</v>
      </c>
      <c r="F296" s="32" t="s">
        <v>66</v>
      </c>
      <c r="G296" s="98" t="s">
        <v>438</v>
      </c>
      <c r="H296" s="146">
        <v>4069.5</v>
      </c>
      <c r="I296" s="167"/>
    </row>
    <row r="297" spans="1:9" ht="25.5">
      <c r="A297" s="86" t="s">
        <v>45</v>
      </c>
      <c r="B297" s="33" t="s">
        <v>240</v>
      </c>
      <c r="C297" s="33" t="s">
        <v>234</v>
      </c>
      <c r="D297" s="32" t="s">
        <v>127</v>
      </c>
      <c r="E297" s="32" t="s">
        <v>66</v>
      </c>
      <c r="F297" s="32" t="s">
        <v>66</v>
      </c>
      <c r="G297" s="98" t="s">
        <v>44</v>
      </c>
      <c r="H297" s="146">
        <v>36476.3</v>
      </c>
      <c r="I297" s="167"/>
    </row>
    <row r="298" spans="1:9" ht="25.5">
      <c r="A298" s="132" t="s">
        <v>278</v>
      </c>
      <c r="B298" s="33" t="s">
        <v>240</v>
      </c>
      <c r="C298" s="33" t="s">
        <v>234</v>
      </c>
      <c r="D298" s="32" t="s">
        <v>127</v>
      </c>
      <c r="E298" s="32" t="s">
        <v>66</v>
      </c>
      <c r="F298" s="32" t="s">
        <v>66</v>
      </c>
      <c r="G298" s="98" t="s">
        <v>361</v>
      </c>
      <c r="H298" s="146">
        <v>112.9</v>
      </c>
      <c r="I298" s="167"/>
    </row>
    <row r="299" spans="1:9" ht="18" customHeight="1">
      <c r="A299" s="132" t="s">
        <v>203</v>
      </c>
      <c r="B299" s="33" t="s">
        <v>240</v>
      </c>
      <c r="C299" s="33" t="s">
        <v>234</v>
      </c>
      <c r="D299" s="32" t="s">
        <v>128</v>
      </c>
      <c r="E299" s="32" t="s">
        <v>233</v>
      </c>
      <c r="F299" s="32" t="s">
        <v>233</v>
      </c>
      <c r="G299" s="98"/>
      <c r="H299" s="146">
        <f>H300</f>
        <v>78821</v>
      </c>
      <c r="I299" s="167"/>
    </row>
    <row r="300" spans="1:9" ht="15.75" customHeight="1">
      <c r="A300" s="132" t="s">
        <v>160</v>
      </c>
      <c r="B300" s="33" t="s">
        <v>240</v>
      </c>
      <c r="C300" s="33" t="s">
        <v>234</v>
      </c>
      <c r="D300" s="32" t="s">
        <v>128</v>
      </c>
      <c r="E300" s="32" t="s">
        <v>66</v>
      </c>
      <c r="F300" s="32" t="s">
        <v>233</v>
      </c>
      <c r="G300" s="98"/>
      <c r="H300" s="146">
        <f>H301+H303+H305+H307</f>
        <v>78821</v>
      </c>
      <c r="I300" s="165"/>
    </row>
    <row r="301" spans="1:9" ht="38.25">
      <c r="A301" s="65" t="s">
        <v>275</v>
      </c>
      <c r="B301" s="33" t="s">
        <v>240</v>
      </c>
      <c r="C301" s="33" t="s">
        <v>234</v>
      </c>
      <c r="D301" s="32" t="s">
        <v>128</v>
      </c>
      <c r="E301" s="32" t="s">
        <v>66</v>
      </c>
      <c r="F301" s="32" t="s">
        <v>232</v>
      </c>
      <c r="G301" s="98"/>
      <c r="H301" s="146">
        <f>H302</f>
        <v>43486.2</v>
      </c>
      <c r="I301" s="165"/>
    </row>
    <row r="302" spans="1:9" ht="12.75">
      <c r="A302" s="132" t="s">
        <v>104</v>
      </c>
      <c r="B302" s="33" t="s">
        <v>240</v>
      </c>
      <c r="C302" s="33" t="s">
        <v>234</v>
      </c>
      <c r="D302" s="32" t="s">
        <v>128</v>
      </c>
      <c r="E302" s="32" t="s">
        <v>66</v>
      </c>
      <c r="F302" s="32" t="s">
        <v>232</v>
      </c>
      <c r="G302" s="98" t="s">
        <v>109</v>
      </c>
      <c r="H302" s="146">
        <v>43486.2</v>
      </c>
      <c r="I302" s="165"/>
    </row>
    <row r="303" spans="1:9" ht="45" customHeight="1">
      <c r="A303" s="65" t="s">
        <v>311</v>
      </c>
      <c r="B303" s="33" t="s">
        <v>240</v>
      </c>
      <c r="C303" s="33" t="s">
        <v>234</v>
      </c>
      <c r="D303" s="32" t="s">
        <v>128</v>
      </c>
      <c r="E303" s="32" t="s">
        <v>66</v>
      </c>
      <c r="F303" s="32" t="s">
        <v>237</v>
      </c>
      <c r="G303" s="98"/>
      <c r="H303" s="146">
        <f>H304</f>
        <v>2206.2</v>
      </c>
      <c r="I303" s="165"/>
    </row>
    <row r="304" spans="1:9" ht="12.75">
      <c r="A304" s="132" t="s">
        <v>104</v>
      </c>
      <c r="B304" s="33" t="s">
        <v>240</v>
      </c>
      <c r="C304" s="33" t="s">
        <v>234</v>
      </c>
      <c r="D304" s="32" t="s">
        <v>128</v>
      </c>
      <c r="E304" s="32" t="s">
        <v>66</v>
      </c>
      <c r="F304" s="32" t="s">
        <v>237</v>
      </c>
      <c r="G304" s="98" t="s">
        <v>109</v>
      </c>
      <c r="H304" s="146">
        <v>2206.2</v>
      </c>
      <c r="I304" s="165"/>
    </row>
    <row r="305" spans="1:9" ht="56.25" customHeight="1">
      <c r="A305" s="65" t="s">
        <v>138</v>
      </c>
      <c r="B305" s="33" t="s">
        <v>240</v>
      </c>
      <c r="C305" s="33" t="s">
        <v>234</v>
      </c>
      <c r="D305" s="32" t="s">
        <v>128</v>
      </c>
      <c r="E305" s="32" t="s">
        <v>66</v>
      </c>
      <c r="F305" s="32" t="s">
        <v>99</v>
      </c>
      <c r="G305" s="98"/>
      <c r="H305" s="146">
        <f>H306</f>
        <v>29931.1</v>
      </c>
      <c r="I305" s="165"/>
    </row>
    <row r="306" spans="1:9" ht="12.75">
      <c r="A306" s="132" t="s">
        <v>104</v>
      </c>
      <c r="B306" s="33" t="s">
        <v>240</v>
      </c>
      <c r="C306" s="33" t="s">
        <v>234</v>
      </c>
      <c r="D306" s="32" t="s">
        <v>128</v>
      </c>
      <c r="E306" s="32" t="s">
        <v>66</v>
      </c>
      <c r="F306" s="32" t="s">
        <v>99</v>
      </c>
      <c r="G306" s="98" t="s">
        <v>109</v>
      </c>
      <c r="H306" s="146">
        <v>29931.1</v>
      </c>
      <c r="I306" s="165"/>
    </row>
    <row r="307" spans="1:9" ht="31.5" customHeight="1">
      <c r="A307" s="132" t="s">
        <v>154</v>
      </c>
      <c r="B307" s="33" t="s">
        <v>240</v>
      </c>
      <c r="C307" s="33" t="s">
        <v>234</v>
      </c>
      <c r="D307" s="32" t="s">
        <v>128</v>
      </c>
      <c r="E307" s="32" t="s">
        <v>66</v>
      </c>
      <c r="F307" s="32" t="s">
        <v>66</v>
      </c>
      <c r="G307" s="98"/>
      <c r="H307" s="146">
        <f>H308+H309+H310+H311</f>
        <v>3197.5</v>
      </c>
      <c r="I307" s="165"/>
    </row>
    <row r="308" spans="1:9" ht="12.75">
      <c r="A308" s="132" t="s">
        <v>104</v>
      </c>
      <c r="B308" s="33" t="s">
        <v>240</v>
      </c>
      <c r="C308" s="33" t="s">
        <v>234</v>
      </c>
      <c r="D308" s="32" t="s">
        <v>128</v>
      </c>
      <c r="E308" s="32" t="s">
        <v>66</v>
      </c>
      <c r="F308" s="32" t="s">
        <v>66</v>
      </c>
      <c r="G308" s="98" t="s">
        <v>109</v>
      </c>
      <c r="H308" s="146">
        <f>2049.6-3.7</f>
        <v>2045.8999999999999</v>
      </c>
      <c r="I308" s="165"/>
    </row>
    <row r="309" spans="1:9" ht="25.5">
      <c r="A309" s="132" t="s">
        <v>277</v>
      </c>
      <c r="B309" s="33" t="s">
        <v>240</v>
      </c>
      <c r="C309" s="33" t="s">
        <v>234</v>
      </c>
      <c r="D309" s="32" t="s">
        <v>128</v>
      </c>
      <c r="E309" s="32" t="s">
        <v>66</v>
      </c>
      <c r="F309" s="32" t="s">
        <v>66</v>
      </c>
      <c r="G309" s="98" t="s">
        <v>438</v>
      </c>
      <c r="H309" s="146">
        <v>78.7</v>
      </c>
      <c r="I309" s="165"/>
    </row>
    <row r="310" spans="1:9" ht="25.5">
      <c r="A310" s="86" t="s">
        <v>45</v>
      </c>
      <c r="B310" s="33" t="s">
        <v>240</v>
      </c>
      <c r="C310" s="33" t="s">
        <v>234</v>
      </c>
      <c r="D310" s="32" t="s">
        <v>128</v>
      </c>
      <c r="E310" s="32" t="s">
        <v>66</v>
      </c>
      <c r="F310" s="32" t="s">
        <v>66</v>
      </c>
      <c r="G310" s="98" t="s">
        <v>44</v>
      </c>
      <c r="H310" s="146">
        <v>1069.2</v>
      </c>
      <c r="I310" s="167"/>
    </row>
    <row r="311" spans="1:9" ht="25.5">
      <c r="A311" s="132" t="s">
        <v>278</v>
      </c>
      <c r="B311" s="33" t="s">
        <v>240</v>
      </c>
      <c r="C311" s="33" t="s">
        <v>234</v>
      </c>
      <c r="D311" s="32" t="s">
        <v>128</v>
      </c>
      <c r="E311" s="32" t="s">
        <v>66</v>
      </c>
      <c r="F311" s="32" t="s">
        <v>66</v>
      </c>
      <c r="G311" s="98" t="s">
        <v>361</v>
      </c>
      <c r="H311" s="146">
        <v>3.7</v>
      </c>
      <c r="I311" s="167"/>
    </row>
    <row r="312" spans="1:9" ht="18.75" customHeight="1">
      <c r="A312" s="132" t="s">
        <v>204</v>
      </c>
      <c r="B312" s="33" t="s">
        <v>240</v>
      </c>
      <c r="C312" s="33" t="s">
        <v>234</v>
      </c>
      <c r="D312" s="32" t="s">
        <v>129</v>
      </c>
      <c r="E312" s="32" t="s">
        <v>233</v>
      </c>
      <c r="F312" s="32" t="s">
        <v>233</v>
      </c>
      <c r="G312" s="98"/>
      <c r="H312" s="146">
        <f>H313</f>
        <v>369148.7</v>
      </c>
      <c r="I312" s="165"/>
    </row>
    <row r="313" spans="1:9" ht="12.75">
      <c r="A313" s="132" t="s">
        <v>160</v>
      </c>
      <c r="B313" s="33" t="s">
        <v>240</v>
      </c>
      <c r="C313" s="33" t="s">
        <v>234</v>
      </c>
      <c r="D313" s="32" t="s">
        <v>129</v>
      </c>
      <c r="E313" s="32" t="s">
        <v>66</v>
      </c>
      <c r="F313" s="32" t="s">
        <v>233</v>
      </c>
      <c r="G313" s="98"/>
      <c r="H313" s="146">
        <f>H316+H314</f>
        <v>369148.7</v>
      </c>
      <c r="I313" s="165"/>
    </row>
    <row r="314" spans="1:9" ht="38.25">
      <c r="A314" s="132" t="s">
        <v>28</v>
      </c>
      <c r="B314" s="33" t="s">
        <v>240</v>
      </c>
      <c r="C314" s="33" t="s">
        <v>234</v>
      </c>
      <c r="D314" s="32" t="s">
        <v>129</v>
      </c>
      <c r="E314" s="32" t="s">
        <v>66</v>
      </c>
      <c r="F314" s="32" t="s">
        <v>376</v>
      </c>
      <c r="G314" s="98"/>
      <c r="H314" s="146">
        <f>H315</f>
        <v>200</v>
      </c>
      <c r="I314" s="165"/>
    </row>
    <row r="315" spans="1:9" ht="12.75">
      <c r="A315" s="132" t="s">
        <v>104</v>
      </c>
      <c r="B315" s="33" t="s">
        <v>240</v>
      </c>
      <c r="C315" s="33" t="s">
        <v>234</v>
      </c>
      <c r="D315" s="32" t="s">
        <v>129</v>
      </c>
      <c r="E315" s="32" t="s">
        <v>66</v>
      </c>
      <c r="F315" s="32" t="s">
        <v>376</v>
      </c>
      <c r="G315" s="98" t="s">
        <v>109</v>
      </c>
      <c r="H315" s="146">
        <v>200</v>
      </c>
      <c r="I315" s="165"/>
    </row>
    <row r="316" spans="1:9" ht="30.75" customHeight="1">
      <c r="A316" s="132" t="s">
        <v>154</v>
      </c>
      <c r="B316" s="33" t="s">
        <v>240</v>
      </c>
      <c r="C316" s="33" t="s">
        <v>234</v>
      </c>
      <c r="D316" s="32" t="s">
        <v>129</v>
      </c>
      <c r="E316" s="32" t="s">
        <v>66</v>
      </c>
      <c r="F316" s="32" t="s">
        <v>66</v>
      </c>
      <c r="G316" s="98"/>
      <c r="H316" s="146">
        <f>H317+H318+H319+H320+H321</f>
        <v>368948.7</v>
      </c>
      <c r="I316" s="165"/>
    </row>
    <row r="317" spans="1:9" ht="12.75">
      <c r="A317" s="132" t="s">
        <v>104</v>
      </c>
      <c r="B317" s="33" t="s">
        <v>240</v>
      </c>
      <c r="C317" s="33" t="s">
        <v>234</v>
      </c>
      <c r="D317" s="32" t="s">
        <v>129</v>
      </c>
      <c r="E317" s="32" t="s">
        <v>66</v>
      </c>
      <c r="F317" s="32" t="s">
        <v>66</v>
      </c>
      <c r="G317" s="98" t="s">
        <v>109</v>
      </c>
      <c r="H317" s="146">
        <f>254067.6+92793.9+557.2-1328.8-681.2</f>
        <v>345408.7</v>
      </c>
      <c r="I317" s="165"/>
    </row>
    <row r="318" spans="1:9" ht="12.75">
      <c r="A318" s="132" t="s">
        <v>164</v>
      </c>
      <c r="B318" s="33" t="s">
        <v>240</v>
      </c>
      <c r="C318" s="33" t="s">
        <v>234</v>
      </c>
      <c r="D318" s="32" t="s">
        <v>129</v>
      </c>
      <c r="E318" s="32" t="s">
        <v>66</v>
      </c>
      <c r="F318" s="32" t="s">
        <v>66</v>
      </c>
      <c r="G318" s="98" t="s">
        <v>238</v>
      </c>
      <c r="H318" s="146">
        <v>18000</v>
      </c>
      <c r="I318" s="165"/>
    </row>
    <row r="319" spans="1:9" ht="25.5">
      <c r="A319" s="132" t="s">
        <v>277</v>
      </c>
      <c r="B319" s="33" t="s">
        <v>240</v>
      </c>
      <c r="C319" s="33" t="s">
        <v>234</v>
      </c>
      <c r="D319" s="32" t="s">
        <v>129</v>
      </c>
      <c r="E319" s="32" t="s">
        <v>66</v>
      </c>
      <c r="F319" s="32" t="s">
        <v>66</v>
      </c>
      <c r="G319" s="98" t="s">
        <v>438</v>
      </c>
      <c r="H319" s="146">
        <v>1391.1</v>
      </c>
      <c r="I319" s="165"/>
    </row>
    <row r="320" spans="1:9" ht="25.5">
      <c r="A320" s="86" t="s">
        <v>45</v>
      </c>
      <c r="B320" s="33" t="s">
        <v>240</v>
      </c>
      <c r="C320" s="33" t="s">
        <v>234</v>
      </c>
      <c r="D320" s="32" t="s">
        <v>129</v>
      </c>
      <c r="E320" s="32" t="s">
        <v>66</v>
      </c>
      <c r="F320" s="32" t="s">
        <v>66</v>
      </c>
      <c r="G320" s="98" t="s">
        <v>44</v>
      </c>
      <c r="H320" s="146">
        <v>3528</v>
      </c>
      <c r="I320" s="165"/>
    </row>
    <row r="321" spans="1:9" ht="25.5">
      <c r="A321" s="131" t="s">
        <v>362</v>
      </c>
      <c r="B321" s="33" t="s">
        <v>240</v>
      </c>
      <c r="C321" s="33" t="s">
        <v>234</v>
      </c>
      <c r="D321" s="32" t="s">
        <v>129</v>
      </c>
      <c r="E321" s="32" t="s">
        <v>66</v>
      </c>
      <c r="F321" s="32" t="s">
        <v>66</v>
      </c>
      <c r="G321" s="98" t="s">
        <v>361</v>
      </c>
      <c r="H321" s="146">
        <f>617.8+3.1</f>
        <v>620.9</v>
      </c>
      <c r="I321" s="165"/>
    </row>
    <row r="322" spans="1:9" ht="18" customHeight="1">
      <c r="A322" s="132" t="s">
        <v>205</v>
      </c>
      <c r="B322" s="33" t="s">
        <v>240</v>
      </c>
      <c r="C322" s="33" t="s">
        <v>234</v>
      </c>
      <c r="D322" s="32" t="s">
        <v>130</v>
      </c>
      <c r="E322" s="32" t="s">
        <v>233</v>
      </c>
      <c r="F322" s="32" t="s">
        <v>233</v>
      </c>
      <c r="G322" s="98"/>
      <c r="H322" s="146">
        <f>H323</f>
        <v>96683</v>
      </c>
      <c r="I322" s="165"/>
    </row>
    <row r="323" spans="1:9" ht="20.25" customHeight="1">
      <c r="A323" s="132" t="s">
        <v>160</v>
      </c>
      <c r="B323" s="33" t="s">
        <v>240</v>
      </c>
      <c r="C323" s="33" t="s">
        <v>234</v>
      </c>
      <c r="D323" s="32" t="s">
        <v>130</v>
      </c>
      <c r="E323" s="32" t="s">
        <v>66</v>
      </c>
      <c r="F323" s="32" t="s">
        <v>233</v>
      </c>
      <c r="G323" s="98"/>
      <c r="H323" s="146">
        <f>H324+H326+H328</f>
        <v>96683</v>
      </c>
      <c r="I323" s="165"/>
    </row>
    <row r="324" spans="1:9" ht="42" customHeight="1">
      <c r="A324" s="65" t="s">
        <v>275</v>
      </c>
      <c r="B324" s="33" t="s">
        <v>240</v>
      </c>
      <c r="C324" s="33" t="s">
        <v>234</v>
      </c>
      <c r="D324" s="32" t="s">
        <v>130</v>
      </c>
      <c r="E324" s="32" t="s">
        <v>66</v>
      </c>
      <c r="F324" s="32" t="s">
        <v>232</v>
      </c>
      <c r="G324" s="98"/>
      <c r="H324" s="146">
        <f>H325</f>
        <v>51916.4</v>
      </c>
      <c r="I324" s="165"/>
    </row>
    <row r="325" spans="1:9" ht="12.75">
      <c r="A325" s="132" t="s">
        <v>104</v>
      </c>
      <c r="B325" s="33" t="s">
        <v>240</v>
      </c>
      <c r="C325" s="33" t="s">
        <v>234</v>
      </c>
      <c r="D325" s="32" t="s">
        <v>130</v>
      </c>
      <c r="E325" s="32" t="s">
        <v>66</v>
      </c>
      <c r="F325" s="32" t="s">
        <v>232</v>
      </c>
      <c r="G325" s="98" t="s">
        <v>109</v>
      </c>
      <c r="H325" s="146">
        <v>51916.4</v>
      </c>
      <c r="I325" s="165"/>
    </row>
    <row r="326" spans="1:9" ht="56.25" customHeight="1">
      <c r="A326" s="65" t="s">
        <v>138</v>
      </c>
      <c r="B326" s="33" t="s">
        <v>240</v>
      </c>
      <c r="C326" s="33" t="s">
        <v>234</v>
      </c>
      <c r="D326" s="32" t="s">
        <v>130</v>
      </c>
      <c r="E326" s="32" t="s">
        <v>66</v>
      </c>
      <c r="F326" s="32" t="s">
        <v>312</v>
      </c>
      <c r="G326" s="98"/>
      <c r="H326" s="146">
        <f>H327</f>
        <v>41005.4</v>
      </c>
      <c r="I326" s="165"/>
    </row>
    <row r="327" spans="1:9" ht="12.75">
      <c r="A327" s="132" t="s">
        <v>104</v>
      </c>
      <c r="B327" s="33" t="s">
        <v>240</v>
      </c>
      <c r="C327" s="33" t="s">
        <v>234</v>
      </c>
      <c r="D327" s="32" t="s">
        <v>130</v>
      </c>
      <c r="E327" s="32" t="s">
        <v>66</v>
      </c>
      <c r="F327" s="32" t="s">
        <v>312</v>
      </c>
      <c r="G327" s="98" t="s">
        <v>109</v>
      </c>
      <c r="H327" s="146">
        <v>41005.4</v>
      </c>
      <c r="I327" s="165"/>
    </row>
    <row r="328" spans="1:9" ht="30.75" customHeight="1">
      <c r="A328" s="132" t="s">
        <v>154</v>
      </c>
      <c r="B328" s="33" t="s">
        <v>240</v>
      </c>
      <c r="C328" s="33" t="s">
        <v>234</v>
      </c>
      <c r="D328" s="32" t="s">
        <v>130</v>
      </c>
      <c r="E328" s="32" t="s">
        <v>66</v>
      </c>
      <c r="F328" s="32" t="s">
        <v>66</v>
      </c>
      <c r="G328" s="98"/>
      <c r="H328" s="146">
        <f>H329+H331+H330+H332</f>
        <v>3761.2</v>
      </c>
      <c r="I328" s="165"/>
    </row>
    <row r="329" spans="1:9" ht="12.75">
      <c r="A329" s="132" t="s">
        <v>104</v>
      </c>
      <c r="B329" s="33" t="s">
        <v>240</v>
      </c>
      <c r="C329" s="33" t="s">
        <v>234</v>
      </c>
      <c r="D329" s="32" t="s">
        <v>130</v>
      </c>
      <c r="E329" s="32" t="s">
        <v>66</v>
      </c>
      <c r="F329" s="32" t="s">
        <v>66</v>
      </c>
      <c r="G329" s="98" t="s">
        <v>109</v>
      </c>
      <c r="H329" s="146">
        <f>2582.3-6.6</f>
        <v>2575.7000000000003</v>
      </c>
      <c r="I329" s="165"/>
    </row>
    <row r="330" spans="1:9" ht="25.5">
      <c r="A330" s="132" t="s">
        <v>277</v>
      </c>
      <c r="B330" s="33" t="s">
        <v>240</v>
      </c>
      <c r="C330" s="33" t="s">
        <v>234</v>
      </c>
      <c r="D330" s="32" t="s">
        <v>130</v>
      </c>
      <c r="E330" s="32" t="s">
        <v>66</v>
      </c>
      <c r="F330" s="32" t="s">
        <v>66</v>
      </c>
      <c r="G330" s="98" t="s">
        <v>438</v>
      </c>
      <c r="H330" s="146">
        <v>139.1</v>
      </c>
      <c r="I330" s="165"/>
    </row>
    <row r="331" spans="1:9" ht="25.5">
      <c r="A331" s="86" t="s">
        <v>45</v>
      </c>
      <c r="B331" s="33" t="s">
        <v>240</v>
      </c>
      <c r="C331" s="33" t="s">
        <v>234</v>
      </c>
      <c r="D331" s="32" t="s">
        <v>130</v>
      </c>
      <c r="E331" s="32" t="s">
        <v>66</v>
      </c>
      <c r="F331" s="32" t="s">
        <v>66</v>
      </c>
      <c r="G331" s="98" t="s">
        <v>44</v>
      </c>
      <c r="H331" s="146">
        <v>1039.8</v>
      </c>
      <c r="I331" s="165"/>
    </row>
    <row r="332" spans="1:9" ht="25.5">
      <c r="A332" s="131" t="s">
        <v>362</v>
      </c>
      <c r="B332" s="33" t="s">
        <v>240</v>
      </c>
      <c r="C332" s="33" t="s">
        <v>234</v>
      </c>
      <c r="D332" s="32" t="s">
        <v>130</v>
      </c>
      <c r="E332" s="32" t="s">
        <v>66</v>
      </c>
      <c r="F332" s="32" t="s">
        <v>66</v>
      </c>
      <c r="G332" s="98" t="s">
        <v>361</v>
      </c>
      <c r="H332" s="146">
        <v>6.6</v>
      </c>
      <c r="I332" s="165"/>
    </row>
    <row r="333" spans="1:9" ht="20.25" customHeight="1">
      <c r="A333" s="132" t="s">
        <v>170</v>
      </c>
      <c r="B333" s="33" t="s">
        <v>240</v>
      </c>
      <c r="C333" s="33" t="s">
        <v>234</v>
      </c>
      <c r="D333" s="32" t="s">
        <v>131</v>
      </c>
      <c r="E333" s="32" t="s">
        <v>233</v>
      </c>
      <c r="F333" s="32" t="s">
        <v>233</v>
      </c>
      <c r="G333" s="98"/>
      <c r="H333" s="146">
        <f>H334</f>
        <v>59272</v>
      </c>
      <c r="I333" s="165"/>
    </row>
    <row r="334" spans="1:9" ht="15" customHeight="1">
      <c r="A334" s="132" t="s">
        <v>160</v>
      </c>
      <c r="B334" s="33" t="s">
        <v>240</v>
      </c>
      <c r="C334" s="33" t="s">
        <v>234</v>
      </c>
      <c r="D334" s="32" t="s">
        <v>131</v>
      </c>
      <c r="E334" s="32" t="s">
        <v>66</v>
      </c>
      <c r="F334" s="32" t="s">
        <v>233</v>
      </c>
      <c r="G334" s="98"/>
      <c r="H334" s="146">
        <f>H335+H337+H339+H343+H341</f>
        <v>59272</v>
      </c>
      <c r="I334" s="165"/>
    </row>
    <row r="335" spans="1:9" ht="41.25" customHeight="1">
      <c r="A335" s="65" t="s">
        <v>275</v>
      </c>
      <c r="B335" s="33" t="s">
        <v>240</v>
      </c>
      <c r="C335" s="33" t="s">
        <v>234</v>
      </c>
      <c r="D335" s="32" t="s">
        <v>131</v>
      </c>
      <c r="E335" s="32" t="s">
        <v>66</v>
      </c>
      <c r="F335" s="32" t="s">
        <v>232</v>
      </c>
      <c r="G335" s="98"/>
      <c r="H335" s="146">
        <f>H336</f>
        <v>28934.8</v>
      </c>
      <c r="I335" s="165"/>
    </row>
    <row r="336" spans="1:9" ht="12.75">
      <c r="A336" s="132" t="s">
        <v>104</v>
      </c>
      <c r="B336" s="33" t="s">
        <v>240</v>
      </c>
      <c r="C336" s="33" t="s">
        <v>234</v>
      </c>
      <c r="D336" s="32" t="s">
        <v>131</v>
      </c>
      <c r="E336" s="32" t="s">
        <v>66</v>
      </c>
      <c r="F336" s="32" t="s">
        <v>232</v>
      </c>
      <c r="G336" s="98" t="s">
        <v>109</v>
      </c>
      <c r="H336" s="146">
        <v>28934.8</v>
      </c>
      <c r="I336" s="165"/>
    </row>
    <row r="337" spans="1:9" ht="57" customHeight="1">
      <c r="A337" s="65" t="s">
        <v>279</v>
      </c>
      <c r="B337" s="33" t="s">
        <v>240</v>
      </c>
      <c r="C337" s="33" t="s">
        <v>234</v>
      </c>
      <c r="D337" s="32" t="s">
        <v>131</v>
      </c>
      <c r="E337" s="32" t="s">
        <v>66</v>
      </c>
      <c r="F337" s="32" t="s">
        <v>234</v>
      </c>
      <c r="G337" s="98"/>
      <c r="H337" s="146">
        <f>H338</f>
        <v>3709.4</v>
      </c>
      <c r="I337" s="165"/>
    </row>
    <row r="338" spans="1:9" ht="12.75">
      <c r="A338" s="62" t="s">
        <v>104</v>
      </c>
      <c r="B338" s="33" t="s">
        <v>240</v>
      </c>
      <c r="C338" s="33" t="s">
        <v>234</v>
      </c>
      <c r="D338" s="32" t="s">
        <v>131</v>
      </c>
      <c r="E338" s="32" t="s">
        <v>66</v>
      </c>
      <c r="F338" s="32" t="s">
        <v>234</v>
      </c>
      <c r="G338" s="98" t="s">
        <v>109</v>
      </c>
      <c r="H338" s="146">
        <v>3709.4</v>
      </c>
      <c r="I338" s="165"/>
    </row>
    <row r="339" spans="1:9" ht="45" customHeight="1">
      <c r="A339" s="65" t="s">
        <v>311</v>
      </c>
      <c r="B339" s="33" t="s">
        <v>240</v>
      </c>
      <c r="C339" s="33" t="s">
        <v>234</v>
      </c>
      <c r="D339" s="32" t="s">
        <v>131</v>
      </c>
      <c r="E339" s="32" t="s">
        <v>66</v>
      </c>
      <c r="F339" s="32" t="s">
        <v>237</v>
      </c>
      <c r="G339" s="98"/>
      <c r="H339" s="146">
        <f>H340</f>
        <v>4612.6</v>
      </c>
      <c r="I339" s="165"/>
    </row>
    <row r="340" spans="1:9" ht="12.75">
      <c r="A340" s="62" t="s">
        <v>104</v>
      </c>
      <c r="B340" s="33" t="s">
        <v>240</v>
      </c>
      <c r="C340" s="33" t="s">
        <v>234</v>
      </c>
      <c r="D340" s="32" t="s">
        <v>131</v>
      </c>
      <c r="E340" s="32" t="s">
        <v>66</v>
      </c>
      <c r="F340" s="32" t="s">
        <v>237</v>
      </c>
      <c r="G340" s="98" t="s">
        <v>109</v>
      </c>
      <c r="H340" s="146">
        <v>4612.6</v>
      </c>
      <c r="I340" s="165"/>
    </row>
    <row r="341" spans="1:9" ht="30.75" customHeight="1">
      <c r="A341" s="86" t="s">
        <v>46</v>
      </c>
      <c r="B341" s="33" t="s">
        <v>240</v>
      </c>
      <c r="C341" s="33" t="s">
        <v>234</v>
      </c>
      <c r="D341" s="32" t="s">
        <v>131</v>
      </c>
      <c r="E341" s="32" t="s">
        <v>66</v>
      </c>
      <c r="F341" s="32" t="s">
        <v>436</v>
      </c>
      <c r="G341" s="98"/>
      <c r="H341" s="146">
        <f>H342</f>
        <v>70.3</v>
      </c>
      <c r="I341" s="165"/>
    </row>
    <row r="342" spans="1:9" ht="12.75">
      <c r="A342" s="86" t="s">
        <v>104</v>
      </c>
      <c r="B342" s="33" t="s">
        <v>240</v>
      </c>
      <c r="C342" s="33" t="s">
        <v>234</v>
      </c>
      <c r="D342" s="32" t="s">
        <v>131</v>
      </c>
      <c r="E342" s="32" t="s">
        <v>66</v>
      </c>
      <c r="F342" s="32" t="s">
        <v>436</v>
      </c>
      <c r="G342" s="98" t="s">
        <v>109</v>
      </c>
      <c r="H342" s="146">
        <v>70.3</v>
      </c>
      <c r="I342" s="165"/>
    </row>
    <row r="343" spans="1:9" ht="30" customHeight="1">
      <c r="A343" s="132" t="s">
        <v>154</v>
      </c>
      <c r="B343" s="33" t="s">
        <v>240</v>
      </c>
      <c r="C343" s="33" t="s">
        <v>234</v>
      </c>
      <c r="D343" s="32" t="s">
        <v>131</v>
      </c>
      <c r="E343" s="32" t="s">
        <v>66</v>
      </c>
      <c r="F343" s="32" t="s">
        <v>66</v>
      </c>
      <c r="G343" s="98"/>
      <c r="H343" s="146">
        <f>H344+H346+H345+H347</f>
        <v>21944.899999999998</v>
      </c>
      <c r="I343" s="165"/>
    </row>
    <row r="344" spans="1:9" ht="12.75">
      <c r="A344" s="132" t="s">
        <v>104</v>
      </c>
      <c r="B344" s="33" t="s">
        <v>240</v>
      </c>
      <c r="C344" s="33" t="s">
        <v>234</v>
      </c>
      <c r="D344" s="32" t="s">
        <v>131</v>
      </c>
      <c r="E344" s="32" t="s">
        <v>66</v>
      </c>
      <c r="F344" s="32" t="s">
        <v>66</v>
      </c>
      <c r="G344" s="98" t="s">
        <v>109</v>
      </c>
      <c r="H344" s="146">
        <v>21066.1</v>
      </c>
      <c r="I344" s="165"/>
    </row>
    <row r="345" spans="1:9" ht="25.5">
      <c r="A345" s="132" t="s">
        <v>277</v>
      </c>
      <c r="B345" s="33" t="s">
        <v>240</v>
      </c>
      <c r="C345" s="33" t="s">
        <v>234</v>
      </c>
      <c r="D345" s="32" t="s">
        <v>131</v>
      </c>
      <c r="E345" s="32" t="s">
        <v>66</v>
      </c>
      <c r="F345" s="32" t="s">
        <v>66</v>
      </c>
      <c r="G345" s="98" t="s">
        <v>438</v>
      </c>
      <c r="H345" s="146">
        <v>84.7</v>
      </c>
      <c r="I345" s="165"/>
    </row>
    <row r="346" spans="1:9" ht="25.5">
      <c r="A346" s="86" t="s">
        <v>45</v>
      </c>
      <c r="B346" s="33" t="s">
        <v>240</v>
      </c>
      <c r="C346" s="33" t="s">
        <v>234</v>
      </c>
      <c r="D346" s="32" t="s">
        <v>131</v>
      </c>
      <c r="E346" s="32" t="s">
        <v>66</v>
      </c>
      <c r="F346" s="32" t="s">
        <v>66</v>
      </c>
      <c r="G346" s="98" t="s">
        <v>44</v>
      </c>
      <c r="H346" s="146">
        <v>790.1</v>
      </c>
      <c r="I346" s="167"/>
    </row>
    <row r="347" spans="1:9" ht="25.5">
      <c r="A347" s="131" t="s">
        <v>362</v>
      </c>
      <c r="B347" s="33" t="s">
        <v>240</v>
      </c>
      <c r="C347" s="33" t="s">
        <v>234</v>
      </c>
      <c r="D347" s="32" t="s">
        <v>131</v>
      </c>
      <c r="E347" s="32" t="s">
        <v>66</v>
      </c>
      <c r="F347" s="32" t="s">
        <v>66</v>
      </c>
      <c r="G347" s="98" t="s">
        <v>361</v>
      </c>
      <c r="H347" s="146">
        <v>4</v>
      </c>
      <c r="I347" s="165"/>
    </row>
    <row r="348" spans="1:9" ht="12.75">
      <c r="A348" s="132" t="s">
        <v>321</v>
      </c>
      <c r="B348" s="33" t="s">
        <v>240</v>
      </c>
      <c r="C348" s="33" t="s">
        <v>234</v>
      </c>
      <c r="D348" s="32" t="s">
        <v>95</v>
      </c>
      <c r="E348" s="32" t="s">
        <v>233</v>
      </c>
      <c r="F348" s="32" t="s">
        <v>233</v>
      </c>
      <c r="G348" s="98"/>
      <c r="H348" s="146">
        <f>H349</f>
        <v>39188.799999999996</v>
      </c>
      <c r="I348" s="165"/>
    </row>
    <row r="349" spans="1:9" ht="24" customHeight="1">
      <c r="A349" s="132" t="s">
        <v>390</v>
      </c>
      <c r="B349" s="33" t="s">
        <v>240</v>
      </c>
      <c r="C349" s="33" t="s">
        <v>234</v>
      </c>
      <c r="D349" s="32" t="s">
        <v>95</v>
      </c>
      <c r="E349" s="32" t="s">
        <v>247</v>
      </c>
      <c r="F349" s="32" t="s">
        <v>233</v>
      </c>
      <c r="G349" s="98"/>
      <c r="H349" s="146">
        <f>H350+H352</f>
        <v>39188.799999999996</v>
      </c>
      <c r="I349" s="165"/>
    </row>
    <row r="350" spans="1:9" ht="25.5">
      <c r="A350" s="132" t="s">
        <v>391</v>
      </c>
      <c r="B350" s="33" t="s">
        <v>240</v>
      </c>
      <c r="C350" s="33" t="s">
        <v>234</v>
      </c>
      <c r="D350" s="32" t="s">
        <v>95</v>
      </c>
      <c r="E350" s="32" t="s">
        <v>247</v>
      </c>
      <c r="F350" s="32" t="s">
        <v>232</v>
      </c>
      <c r="G350" s="98"/>
      <c r="H350" s="146">
        <f>H351</f>
        <v>37220.1</v>
      </c>
      <c r="I350" s="165"/>
    </row>
    <row r="351" spans="1:9" ht="12.75">
      <c r="A351" s="132" t="s">
        <v>104</v>
      </c>
      <c r="B351" s="33" t="s">
        <v>240</v>
      </c>
      <c r="C351" s="33" t="s">
        <v>234</v>
      </c>
      <c r="D351" s="32" t="s">
        <v>95</v>
      </c>
      <c r="E351" s="32" t="s">
        <v>247</v>
      </c>
      <c r="F351" s="32" t="s">
        <v>232</v>
      </c>
      <c r="G351" s="98" t="s">
        <v>109</v>
      </c>
      <c r="H351" s="146">
        <v>37220.1</v>
      </c>
      <c r="I351" s="165"/>
    </row>
    <row r="352" spans="1:9" ht="25.5">
      <c r="A352" s="132" t="s">
        <v>345</v>
      </c>
      <c r="B352" s="33" t="s">
        <v>240</v>
      </c>
      <c r="C352" s="33" t="s">
        <v>234</v>
      </c>
      <c r="D352" s="32" t="s">
        <v>95</v>
      </c>
      <c r="E352" s="32" t="s">
        <v>247</v>
      </c>
      <c r="F352" s="32" t="s">
        <v>234</v>
      </c>
      <c r="G352" s="98"/>
      <c r="H352" s="146">
        <f>H353</f>
        <v>1968.7</v>
      </c>
      <c r="I352" s="165"/>
    </row>
    <row r="353" spans="1:9" ht="12.75">
      <c r="A353" s="132" t="s">
        <v>104</v>
      </c>
      <c r="B353" s="33" t="s">
        <v>240</v>
      </c>
      <c r="C353" s="33" t="s">
        <v>234</v>
      </c>
      <c r="D353" s="32" t="s">
        <v>95</v>
      </c>
      <c r="E353" s="32" t="s">
        <v>247</v>
      </c>
      <c r="F353" s="32" t="s">
        <v>234</v>
      </c>
      <c r="G353" s="98" t="s">
        <v>109</v>
      </c>
      <c r="H353" s="146">
        <v>1968.7</v>
      </c>
      <c r="I353" s="165"/>
    </row>
    <row r="354" spans="1:9" ht="12.75">
      <c r="A354" s="132" t="s">
        <v>389</v>
      </c>
      <c r="B354" s="163" t="s">
        <v>240</v>
      </c>
      <c r="C354" s="163" t="s">
        <v>235</v>
      </c>
      <c r="D354" s="32"/>
      <c r="E354" s="32"/>
      <c r="F354" s="32"/>
      <c r="G354" s="98"/>
      <c r="H354" s="147">
        <f>H355</f>
        <v>8948.900000000001</v>
      </c>
      <c r="I354" s="164"/>
    </row>
    <row r="355" spans="1:9" s="6" customFormat="1" ht="51">
      <c r="A355" s="132" t="s">
        <v>258</v>
      </c>
      <c r="B355" s="33" t="s">
        <v>240</v>
      </c>
      <c r="C355" s="33" t="s">
        <v>235</v>
      </c>
      <c r="D355" s="32" t="s">
        <v>90</v>
      </c>
      <c r="E355" s="32" t="s">
        <v>233</v>
      </c>
      <c r="F355" s="32" t="s">
        <v>233</v>
      </c>
      <c r="G355" s="98"/>
      <c r="H355" s="146">
        <f>H356</f>
        <v>8948.900000000001</v>
      </c>
      <c r="I355" s="167"/>
    </row>
    <row r="356" spans="1:9" s="6" customFormat="1" ht="12.75">
      <c r="A356" s="132" t="s">
        <v>160</v>
      </c>
      <c r="B356" s="33" t="s">
        <v>240</v>
      </c>
      <c r="C356" s="33" t="s">
        <v>235</v>
      </c>
      <c r="D356" s="32" t="s">
        <v>90</v>
      </c>
      <c r="E356" s="32" t="s">
        <v>66</v>
      </c>
      <c r="F356" s="32" t="s">
        <v>233</v>
      </c>
      <c r="G356" s="98"/>
      <c r="H356" s="146">
        <f>H357</f>
        <v>8948.900000000001</v>
      </c>
      <c r="I356" s="167"/>
    </row>
    <row r="357" spans="1:9" s="6" customFormat="1" ht="25.5">
      <c r="A357" s="132" t="s">
        <v>154</v>
      </c>
      <c r="B357" s="33" t="s">
        <v>240</v>
      </c>
      <c r="C357" s="33" t="s">
        <v>235</v>
      </c>
      <c r="D357" s="32" t="s">
        <v>90</v>
      </c>
      <c r="E357" s="32" t="s">
        <v>66</v>
      </c>
      <c r="F357" s="32" t="s">
        <v>66</v>
      </c>
      <c r="G357" s="98"/>
      <c r="H357" s="146">
        <f>H358+H359+H360</f>
        <v>8948.900000000001</v>
      </c>
      <c r="I357" s="167"/>
    </row>
    <row r="358" spans="1:9" ht="12.75">
      <c r="A358" s="132" t="s">
        <v>104</v>
      </c>
      <c r="B358" s="33" t="s">
        <v>240</v>
      </c>
      <c r="C358" s="33" t="s">
        <v>235</v>
      </c>
      <c r="D358" s="32" t="s">
        <v>90</v>
      </c>
      <c r="E358" s="32" t="s">
        <v>66</v>
      </c>
      <c r="F358" s="32" t="s">
        <v>66</v>
      </c>
      <c r="G358" s="98" t="s">
        <v>109</v>
      </c>
      <c r="H358" s="146">
        <v>8901.2</v>
      </c>
      <c r="I358" s="165"/>
    </row>
    <row r="359" spans="1:9" ht="25.5">
      <c r="A359" s="132" t="s">
        <v>277</v>
      </c>
      <c r="B359" s="33" t="s">
        <v>240</v>
      </c>
      <c r="C359" s="33" t="s">
        <v>235</v>
      </c>
      <c r="D359" s="32" t="s">
        <v>90</v>
      </c>
      <c r="E359" s="32" t="s">
        <v>66</v>
      </c>
      <c r="F359" s="32" t="s">
        <v>66</v>
      </c>
      <c r="G359" s="98" t="s">
        <v>438</v>
      </c>
      <c r="H359" s="146">
        <v>45.6</v>
      </c>
      <c r="I359" s="165"/>
    </row>
    <row r="360" spans="1:9" ht="25.5">
      <c r="A360" s="131" t="s">
        <v>362</v>
      </c>
      <c r="B360" s="33" t="s">
        <v>240</v>
      </c>
      <c r="C360" s="33" t="s">
        <v>235</v>
      </c>
      <c r="D360" s="32" t="s">
        <v>90</v>
      </c>
      <c r="E360" s="32" t="s">
        <v>66</v>
      </c>
      <c r="F360" s="32" t="s">
        <v>66</v>
      </c>
      <c r="G360" s="98" t="s">
        <v>361</v>
      </c>
      <c r="H360" s="146">
        <v>2.1</v>
      </c>
      <c r="I360" s="165"/>
    </row>
    <row r="361" spans="1:9" ht="16.5" customHeight="1">
      <c r="A361" s="184" t="s">
        <v>194</v>
      </c>
      <c r="B361" s="163" t="s">
        <v>240</v>
      </c>
      <c r="C361" s="163" t="s">
        <v>240</v>
      </c>
      <c r="D361" s="178"/>
      <c r="E361" s="178"/>
      <c r="F361" s="178"/>
      <c r="G361" s="183"/>
      <c r="H361" s="147">
        <f>H362+H367+H376+H381</f>
        <v>56515.50000000001</v>
      </c>
      <c r="I361" s="164"/>
    </row>
    <row r="362" spans="1:9" ht="16.5" customHeight="1">
      <c r="A362" s="132" t="s">
        <v>207</v>
      </c>
      <c r="B362" s="33" t="s">
        <v>240</v>
      </c>
      <c r="C362" s="33" t="s">
        <v>240</v>
      </c>
      <c r="D362" s="32" t="s">
        <v>313</v>
      </c>
      <c r="E362" s="32" t="s">
        <v>233</v>
      </c>
      <c r="F362" s="32" t="s">
        <v>233</v>
      </c>
      <c r="G362" s="98"/>
      <c r="H362" s="146">
        <f>H363</f>
        <v>28744.9</v>
      </c>
      <c r="I362" s="165"/>
    </row>
    <row r="363" spans="1:9" ht="16.5" customHeight="1">
      <c r="A363" s="132" t="s">
        <v>160</v>
      </c>
      <c r="B363" s="33" t="s">
        <v>240</v>
      </c>
      <c r="C363" s="33" t="s">
        <v>240</v>
      </c>
      <c r="D363" s="32" t="s">
        <v>313</v>
      </c>
      <c r="E363" s="32" t="s">
        <v>66</v>
      </c>
      <c r="F363" s="32" t="s">
        <v>233</v>
      </c>
      <c r="G363" s="98"/>
      <c r="H363" s="146">
        <f>H364</f>
        <v>28744.9</v>
      </c>
      <c r="I363" s="165"/>
    </row>
    <row r="364" spans="1:9" ht="28.5" customHeight="1">
      <c r="A364" s="132" t="s">
        <v>154</v>
      </c>
      <c r="B364" s="33" t="s">
        <v>240</v>
      </c>
      <c r="C364" s="33" t="s">
        <v>240</v>
      </c>
      <c r="D364" s="32" t="s">
        <v>313</v>
      </c>
      <c r="E364" s="32" t="s">
        <v>66</v>
      </c>
      <c r="F364" s="32" t="s">
        <v>66</v>
      </c>
      <c r="G364" s="98"/>
      <c r="H364" s="146">
        <f>H365+H366</f>
        <v>28744.9</v>
      </c>
      <c r="I364" s="165"/>
    </row>
    <row r="365" spans="1:9" ht="16.5" customHeight="1">
      <c r="A365" s="132" t="s">
        <v>104</v>
      </c>
      <c r="B365" s="33" t="s">
        <v>240</v>
      </c>
      <c r="C365" s="33" t="s">
        <v>240</v>
      </c>
      <c r="D365" s="32" t="s">
        <v>313</v>
      </c>
      <c r="E365" s="32" t="s">
        <v>66</v>
      </c>
      <c r="F365" s="32" t="s">
        <v>66</v>
      </c>
      <c r="G365" s="98" t="s">
        <v>109</v>
      </c>
      <c r="H365" s="146">
        <f>28563+100</f>
        <v>28663</v>
      </c>
      <c r="I365" s="165"/>
    </row>
    <row r="366" spans="1:9" ht="24.75" customHeight="1">
      <c r="A366" s="131" t="s">
        <v>362</v>
      </c>
      <c r="B366" s="33" t="s">
        <v>240</v>
      </c>
      <c r="C366" s="33" t="s">
        <v>240</v>
      </c>
      <c r="D366" s="32" t="s">
        <v>313</v>
      </c>
      <c r="E366" s="32" t="s">
        <v>66</v>
      </c>
      <c r="F366" s="32" t="s">
        <v>66</v>
      </c>
      <c r="G366" s="98" t="s">
        <v>361</v>
      </c>
      <c r="H366" s="146">
        <v>81.9</v>
      </c>
      <c r="I366" s="165"/>
    </row>
    <row r="367" spans="1:9" ht="18" customHeight="1">
      <c r="A367" s="132" t="s">
        <v>208</v>
      </c>
      <c r="B367" s="33" t="s">
        <v>240</v>
      </c>
      <c r="C367" s="33" t="s">
        <v>240</v>
      </c>
      <c r="D367" s="32" t="s">
        <v>133</v>
      </c>
      <c r="E367" s="32" t="s">
        <v>233</v>
      </c>
      <c r="F367" s="32" t="s">
        <v>233</v>
      </c>
      <c r="G367" s="98"/>
      <c r="H367" s="146">
        <f>H368+H371</f>
        <v>23161.7</v>
      </c>
      <c r="I367" s="165"/>
    </row>
    <row r="368" spans="1:9" ht="18" customHeight="1">
      <c r="A368" s="132" t="s">
        <v>332</v>
      </c>
      <c r="B368" s="33" t="s">
        <v>240</v>
      </c>
      <c r="C368" s="33" t="s">
        <v>240</v>
      </c>
      <c r="D368" s="32" t="s">
        <v>133</v>
      </c>
      <c r="E368" s="32" t="s">
        <v>234</v>
      </c>
      <c r="F368" s="32" t="s">
        <v>233</v>
      </c>
      <c r="G368" s="98"/>
      <c r="H368" s="146">
        <f>H369</f>
        <v>16773.2</v>
      </c>
      <c r="I368" s="165"/>
    </row>
    <row r="369" spans="1:9" ht="12.75">
      <c r="A369" s="132" t="s">
        <v>147</v>
      </c>
      <c r="B369" s="33" t="s">
        <v>240</v>
      </c>
      <c r="C369" s="33" t="s">
        <v>240</v>
      </c>
      <c r="D369" s="32" t="s">
        <v>133</v>
      </c>
      <c r="E369" s="32" t="s">
        <v>234</v>
      </c>
      <c r="F369" s="32" t="s">
        <v>66</v>
      </c>
      <c r="G369" s="98"/>
      <c r="H369" s="146">
        <f>H370</f>
        <v>16773.2</v>
      </c>
      <c r="I369" s="165"/>
    </row>
    <row r="370" spans="1:9" ht="12.75">
      <c r="A370" s="132" t="s">
        <v>164</v>
      </c>
      <c r="B370" s="33" t="s">
        <v>240</v>
      </c>
      <c r="C370" s="33" t="s">
        <v>240</v>
      </c>
      <c r="D370" s="32" t="s">
        <v>133</v>
      </c>
      <c r="E370" s="32" t="s">
        <v>234</v>
      </c>
      <c r="F370" s="32" t="s">
        <v>66</v>
      </c>
      <c r="G370" s="98" t="s">
        <v>238</v>
      </c>
      <c r="H370" s="146">
        <f>470+171.3+16131.9</f>
        <v>16773.2</v>
      </c>
      <c r="I370" s="165"/>
    </row>
    <row r="371" spans="1:9" ht="18" customHeight="1">
      <c r="A371" s="132" t="s">
        <v>160</v>
      </c>
      <c r="B371" s="33" t="s">
        <v>240</v>
      </c>
      <c r="C371" s="33" t="s">
        <v>240</v>
      </c>
      <c r="D371" s="32" t="s">
        <v>133</v>
      </c>
      <c r="E371" s="32" t="s">
        <v>66</v>
      </c>
      <c r="F371" s="32" t="s">
        <v>233</v>
      </c>
      <c r="G371" s="98"/>
      <c r="H371" s="146">
        <f>H372+H374</f>
        <v>6388.5</v>
      </c>
      <c r="I371" s="165"/>
    </row>
    <row r="372" spans="1:9" ht="25.5">
      <c r="A372" s="62" t="s">
        <v>333</v>
      </c>
      <c r="B372" s="33" t="s">
        <v>240</v>
      </c>
      <c r="C372" s="33" t="s">
        <v>240</v>
      </c>
      <c r="D372" s="32" t="s">
        <v>133</v>
      </c>
      <c r="E372" s="32" t="s">
        <v>66</v>
      </c>
      <c r="F372" s="32" t="s">
        <v>99</v>
      </c>
      <c r="G372" s="98"/>
      <c r="H372" s="146">
        <f>H373</f>
        <v>601.9</v>
      </c>
      <c r="I372" s="165"/>
    </row>
    <row r="373" spans="1:9" ht="16.5" customHeight="1">
      <c r="A373" s="132" t="s">
        <v>104</v>
      </c>
      <c r="B373" s="33" t="s">
        <v>240</v>
      </c>
      <c r="C373" s="33" t="s">
        <v>240</v>
      </c>
      <c r="D373" s="32" t="s">
        <v>133</v>
      </c>
      <c r="E373" s="32" t="s">
        <v>66</v>
      </c>
      <c r="F373" s="32" t="s">
        <v>99</v>
      </c>
      <c r="G373" s="98" t="s">
        <v>109</v>
      </c>
      <c r="H373" s="146">
        <v>601.9</v>
      </c>
      <c r="I373" s="165"/>
    </row>
    <row r="374" spans="1:9" ht="25.5">
      <c r="A374" s="62" t="s">
        <v>358</v>
      </c>
      <c r="B374" s="33" t="s">
        <v>240</v>
      </c>
      <c r="C374" s="33" t="s">
        <v>240</v>
      </c>
      <c r="D374" s="32" t="s">
        <v>133</v>
      </c>
      <c r="E374" s="32" t="s">
        <v>66</v>
      </c>
      <c r="F374" s="32" t="s">
        <v>312</v>
      </c>
      <c r="G374" s="98"/>
      <c r="H374" s="146">
        <f>H375</f>
        <v>5786.6</v>
      </c>
      <c r="I374" s="165"/>
    </row>
    <row r="375" spans="1:9" ht="12.75">
      <c r="A375" s="132" t="s">
        <v>104</v>
      </c>
      <c r="B375" s="33" t="s">
        <v>240</v>
      </c>
      <c r="C375" s="33" t="s">
        <v>240</v>
      </c>
      <c r="D375" s="32" t="s">
        <v>133</v>
      </c>
      <c r="E375" s="32" t="s">
        <v>66</v>
      </c>
      <c r="F375" s="32" t="s">
        <v>312</v>
      </c>
      <c r="G375" s="98" t="s">
        <v>109</v>
      </c>
      <c r="H375" s="146">
        <v>5786.6</v>
      </c>
      <c r="I375" s="165"/>
    </row>
    <row r="376" spans="1:9" ht="15.75" customHeight="1">
      <c r="A376" s="132" t="s">
        <v>426</v>
      </c>
      <c r="B376" s="33" t="s">
        <v>240</v>
      </c>
      <c r="C376" s="33" t="s">
        <v>240</v>
      </c>
      <c r="D376" s="32" t="s">
        <v>77</v>
      </c>
      <c r="E376" s="32" t="s">
        <v>233</v>
      </c>
      <c r="F376" s="32" t="s">
        <v>233</v>
      </c>
      <c r="G376" s="98"/>
      <c r="H376" s="146">
        <f>H377+H379</f>
        <v>421.5</v>
      </c>
      <c r="I376" s="165"/>
    </row>
    <row r="377" spans="1:9" ht="12.75">
      <c r="A377" s="65" t="s">
        <v>427</v>
      </c>
      <c r="B377" s="33" t="s">
        <v>240</v>
      </c>
      <c r="C377" s="33" t="s">
        <v>240</v>
      </c>
      <c r="D377" s="32" t="s">
        <v>77</v>
      </c>
      <c r="E377" s="32" t="s">
        <v>244</v>
      </c>
      <c r="F377" s="32" t="s">
        <v>233</v>
      </c>
      <c r="G377" s="98"/>
      <c r="H377" s="146">
        <f>H378</f>
        <v>136.5</v>
      </c>
      <c r="I377" s="165"/>
    </row>
    <row r="378" spans="1:9" ht="25.5">
      <c r="A378" s="86" t="s">
        <v>49</v>
      </c>
      <c r="B378" s="33" t="s">
        <v>240</v>
      </c>
      <c r="C378" s="33" t="s">
        <v>240</v>
      </c>
      <c r="D378" s="32" t="s">
        <v>77</v>
      </c>
      <c r="E378" s="32" t="s">
        <v>244</v>
      </c>
      <c r="F378" s="32" t="s">
        <v>233</v>
      </c>
      <c r="G378" s="98" t="s">
        <v>48</v>
      </c>
      <c r="H378" s="146">
        <f>39+97.5</f>
        <v>136.5</v>
      </c>
      <c r="I378" s="165"/>
    </row>
    <row r="379" spans="1:9" ht="25.5">
      <c r="A379" s="65" t="s">
        <v>396</v>
      </c>
      <c r="B379" s="33" t="s">
        <v>240</v>
      </c>
      <c r="C379" s="33" t="s">
        <v>240</v>
      </c>
      <c r="D379" s="32" t="s">
        <v>77</v>
      </c>
      <c r="E379" s="32" t="s">
        <v>148</v>
      </c>
      <c r="F379" s="32" t="s">
        <v>233</v>
      </c>
      <c r="G379" s="98"/>
      <c r="H379" s="146">
        <f>H380</f>
        <v>285</v>
      </c>
      <c r="I379" s="165"/>
    </row>
    <row r="380" spans="1:9" ht="25.5">
      <c r="A380" s="86" t="s">
        <v>49</v>
      </c>
      <c r="B380" s="33" t="s">
        <v>240</v>
      </c>
      <c r="C380" s="33" t="s">
        <v>240</v>
      </c>
      <c r="D380" s="32" t="s">
        <v>77</v>
      </c>
      <c r="E380" s="32" t="s">
        <v>148</v>
      </c>
      <c r="F380" s="32" t="s">
        <v>233</v>
      </c>
      <c r="G380" s="98" t="s">
        <v>48</v>
      </c>
      <c r="H380" s="146">
        <v>285</v>
      </c>
      <c r="I380" s="165"/>
    </row>
    <row r="381" spans="1:9" ht="12.75">
      <c r="A381" s="132" t="s">
        <v>230</v>
      </c>
      <c r="B381" s="33" t="s">
        <v>240</v>
      </c>
      <c r="C381" s="33" t="s">
        <v>240</v>
      </c>
      <c r="D381" s="32" t="s">
        <v>189</v>
      </c>
      <c r="E381" s="32" t="s">
        <v>233</v>
      </c>
      <c r="F381" s="32" t="s">
        <v>233</v>
      </c>
      <c r="G381" s="98"/>
      <c r="H381" s="146">
        <f>H382</f>
        <v>4187.4</v>
      </c>
      <c r="I381" s="165"/>
    </row>
    <row r="382" spans="1:9" ht="25.5">
      <c r="A382" s="132" t="s">
        <v>17</v>
      </c>
      <c r="B382" s="33" t="s">
        <v>240</v>
      </c>
      <c r="C382" s="33" t="s">
        <v>240</v>
      </c>
      <c r="D382" s="32" t="s">
        <v>189</v>
      </c>
      <c r="E382" s="32" t="s">
        <v>243</v>
      </c>
      <c r="F382" s="32" t="s">
        <v>233</v>
      </c>
      <c r="G382" s="98"/>
      <c r="H382" s="146">
        <f>H383</f>
        <v>4187.4</v>
      </c>
      <c r="I382" s="165"/>
    </row>
    <row r="383" spans="1:9" ht="25.5">
      <c r="A383" s="86" t="s">
        <v>49</v>
      </c>
      <c r="B383" s="33" t="s">
        <v>240</v>
      </c>
      <c r="C383" s="33" t="s">
        <v>240</v>
      </c>
      <c r="D383" s="32" t="s">
        <v>189</v>
      </c>
      <c r="E383" s="32" t="s">
        <v>243</v>
      </c>
      <c r="F383" s="32" t="s">
        <v>233</v>
      </c>
      <c r="G383" s="98" t="s">
        <v>48</v>
      </c>
      <c r="H383" s="146">
        <v>4187.4</v>
      </c>
      <c r="I383" s="165"/>
    </row>
    <row r="384" spans="1:9" ht="18" customHeight="1">
      <c r="A384" s="184" t="s">
        <v>195</v>
      </c>
      <c r="B384" s="163" t="s">
        <v>240</v>
      </c>
      <c r="C384" s="163" t="s">
        <v>247</v>
      </c>
      <c r="D384" s="178"/>
      <c r="E384" s="178"/>
      <c r="F384" s="178"/>
      <c r="G384" s="183"/>
      <c r="H384" s="147">
        <f>H385+H392+H403+H406+H399</f>
        <v>382582.9</v>
      </c>
      <c r="I384" s="164"/>
    </row>
    <row r="385" spans="1:9" ht="32.25" customHeight="1">
      <c r="A385" s="132" t="s">
        <v>173</v>
      </c>
      <c r="B385" s="33" t="s">
        <v>240</v>
      </c>
      <c r="C385" s="33" t="s">
        <v>247</v>
      </c>
      <c r="D385" s="32" t="s">
        <v>134</v>
      </c>
      <c r="E385" s="32" t="s">
        <v>233</v>
      </c>
      <c r="F385" s="32" t="s">
        <v>233</v>
      </c>
      <c r="G385" s="98"/>
      <c r="H385" s="146">
        <f>H386</f>
        <v>42582.899999999994</v>
      </c>
      <c r="I385" s="165"/>
    </row>
    <row r="386" spans="1:9" ht="12.75">
      <c r="A386" s="132" t="s">
        <v>160</v>
      </c>
      <c r="B386" s="33" t="s">
        <v>240</v>
      </c>
      <c r="C386" s="33" t="s">
        <v>247</v>
      </c>
      <c r="D386" s="32" t="s">
        <v>134</v>
      </c>
      <c r="E386" s="32" t="s">
        <v>66</v>
      </c>
      <c r="F386" s="32" t="s">
        <v>233</v>
      </c>
      <c r="G386" s="98"/>
      <c r="H386" s="146">
        <f>H387</f>
        <v>42582.899999999994</v>
      </c>
      <c r="I386" s="165"/>
    </row>
    <row r="387" spans="1:9" ht="25.5">
      <c r="A387" s="132" t="s">
        <v>154</v>
      </c>
      <c r="B387" s="33" t="s">
        <v>240</v>
      </c>
      <c r="C387" s="33" t="s">
        <v>247</v>
      </c>
      <c r="D387" s="32" t="s">
        <v>134</v>
      </c>
      <c r="E387" s="32" t="s">
        <v>66</v>
      </c>
      <c r="F387" s="32" t="s">
        <v>66</v>
      </c>
      <c r="G387" s="98"/>
      <c r="H387" s="146">
        <f>H388+H390+H389+H391</f>
        <v>42582.899999999994</v>
      </c>
      <c r="I387" s="165"/>
    </row>
    <row r="388" spans="1:9" ht="12.75">
      <c r="A388" s="132" t="s">
        <v>104</v>
      </c>
      <c r="B388" s="33" t="s">
        <v>240</v>
      </c>
      <c r="C388" s="33" t="s">
        <v>247</v>
      </c>
      <c r="D388" s="32" t="s">
        <v>134</v>
      </c>
      <c r="E388" s="32" t="s">
        <v>66</v>
      </c>
      <c r="F388" s="32" t="s">
        <v>66</v>
      </c>
      <c r="G388" s="98" t="s">
        <v>109</v>
      </c>
      <c r="H388" s="146">
        <f>42390.5-0.2</f>
        <v>42390.3</v>
      </c>
      <c r="I388" s="165"/>
    </row>
    <row r="389" spans="1:9" ht="25.5">
      <c r="A389" s="132" t="s">
        <v>277</v>
      </c>
      <c r="B389" s="33" t="s">
        <v>240</v>
      </c>
      <c r="C389" s="33" t="s">
        <v>247</v>
      </c>
      <c r="D389" s="32" t="s">
        <v>134</v>
      </c>
      <c r="E389" s="32" t="s">
        <v>66</v>
      </c>
      <c r="F389" s="32" t="s">
        <v>66</v>
      </c>
      <c r="G389" s="98" t="s">
        <v>438</v>
      </c>
      <c r="H389" s="146">
        <v>2.2</v>
      </c>
      <c r="I389" s="165"/>
    </row>
    <row r="390" spans="1:9" ht="25.5">
      <c r="A390" s="86" t="s">
        <v>45</v>
      </c>
      <c r="B390" s="33" t="s">
        <v>240</v>
      </c>
      <c r="C390" s="33" t="s">
        <v>247</v>
      </c>
      <c r="D390" s="32" t="s">
        <v>134</v>
      </c>
      <c r="E390" s="32" t="s">
        <v>66</v>
      </c>
      <c r="F390" s="32" t="s">
        <v>66</v>
      </c>
      <c r="G390" s="98" t="s">
        <v>44</v>
      </c>
      <c r="H390" s="146">
        <v>190.2</v>
      </c>
      <c r="I390" s="167"/>
    </row>
    <row r="391" spans="1:9" ht="25.5">
      <c r="A391" s="131" t="s">
        <v>362</v>
      </c>
      <c r="B391" s="33" t="s">
        <v>240</v>
      </c>
      <c r="C391" s="33" t="s">
        <v>247</v>
      </c>
      <c r="D391" s="32" t="s">
        <v>134</v>
      </c>
      <c r="E391" s="32" t="s">
        <v>66</v>
      </c>
      <c r="F391" s="32" t="s">
        <v>66</v>
      </c>
      <c r="G391" s="98" t="s">
        <v>361</v>
      </c>
      <c r="H391" s="146">
        <v>0.2</v>
      </c>
      <c r="I391" s="167"/>
    </row>
    <row r="392" spans="1:9" ht="57.75" customHeight="1">
      <c r="A392" s="132" t="s">
        <v>258</v>
      </c>
      <c r="B392" s="33" t="s">
        <v>240</v>
      </c>
      <c r="C392" s="33" t="s">
        <v>247</v>
      </c>
      <c r="D392" s="32" t="s">
        <v>90</v>
      </c>
      <c r="E392" s="32" t="s">
        <v>233</v>
      </c>
      <c r="F392" s="32" t="s">
        <v>233</v>
      </c>
      <c r="G392" s="98"/>
      <c r="H392" s="146">
        <f>H393</f>
        <v>174768.8</v>
      </c>
      <c r="I392" s="165"/>
    </row>
    <row r="393" spans="1:9" ht="15.75" customHeight="1">
      <c r="A393" s="132" t="s">
        <v>160</v>
      </c>
      <c r="B393" s="33" t="s">
        <v>240</v>
      </c>
      <c r="C393" s="33" t="s">
        <v>247</v>
      </c>
      <c r="D393" s="32" t="s">
        <v>90</v>
      </c>
      <c r="E393" s="32" t="s">
        <v>66</v>
      </c>
      <c r="F393" s="32" t="s">
        <v>233</v>
      </c>
      <c r="G393" s="98"/>
      <c r="H393" s="146">
        <f>H394</f>
        <v>174768.8</v>
      </c>
      <c r="I393" s="165"/>
    </row>
    <row r="394" spans="1:9" ht="27" customHeight="1">
      <c r="A394" s="132" t="s">
        <v>154</v>
      </c>
      <c r="B394" s="33" t="s">
        <v>240</v>
      </c>
      <c r="C394" s="33" t="s">
        <v>247</v>
      </c>
      <c r="D394" s="32" t="s">
        <v>90</v>
      </c>
      <c r="E394" s="32" t="s">
        <v>66</v>
      </c>
      <c r="F394" s="32" t="s">
        <v>66</v>
      </c>
      <c r="G394" s="98"/>
      <c r="H394" s="146">
        <f>H395+H397+H396+H398</f>
        <v>174768.8</v>
      </c>
      <c r="I394" s="165"/>
    </row>
    <row r="395" spans="1:9" ht="14.25" customHeight="1">
      <c r="A395" s="132" t="s">
        <v>104</v>
      </c>
      <c r="B395" s="33" t="s">
        <v>240</v>
      </c>
      <c r="C395" s="33" t="s">
        <v>247</v>
      </c>
      <c r="D395" s="32" t="s">
        <v>90</v>
      </c>
      <c r="E395" s="32" t="s">
        <v>66</v>
      </c>
      <c r="F395" s="32" t="s">
        <v>66</v>
      </c>
      <c r="G395" s="98" t="s">
        <v>109</v>
      </c>
      <c r="H395" s="146">
        <f>180065-8901.2</f>
        <v>171163.8</v>
      </c>
      <c r="I395" s="165"/>
    </row>
    <row r="396" spans="1:9" ht="31.5" customHeight="1">
      <c r="A396" s="132" t="s">
        <v>277</v>
      </c>
      <c r="B396" s="33" t="s">
        <v>240</v>
      </c>
      <c r="C396" s="33" t="s">
        <v>247</v>
      </c>
      <c r="D396" s="32" t="s">
        <v>90</v>
      </c>
      <c r="E396" s="32" t="s">
        <v>66</v>
      </c>
      <c r="F396" s="32" t="s">
        <v>66</v>
      </c>
      <c r="G396" s="98" t="s">
        <v>438</v>
      </c>
      <c r="H396" s="146">
        <f>141.7-45.6</f>
        <v>96.1</v>
      </c>
      <c r="I396" s="165"/>
    </row>
    <row r="397" spans="1:9" ht="25.5" customHeight="1">
      <c r="A397" s="86" t="s">
        <v>45</v>
      </c>
      <c r="B397" s="33" t="s">
        <v>240</v>
      </c>
      <c r="C397" s="33" t="s">
        <v>247</v>
      </c>
      <c r="D397" s="32" t="s">
        <v>90</v>
      </c>
      <c r="E397" s="32" t="s">
        <v>66</v>
      </c>
      <c r="F397" s="32" t="s">
        <v>66</v>
      </c>
      <c r="G397" s="98" t="s">
        <v>44</v>
      </c>
      <c r="H397" s="146">
        <v>3504.4</v>
      </c>
      <c r="I397" s="167"/>
    </row>
    <row r="398" spans="1:9" ht="25.5" customHeight="1">
      <c r="A398" s="131" t="s">
        <v>362</v>
      </c>
      <c r="B398" s="33" t="s">
        <v>240</v>
      </c>
      <c r="C398" s="33" t="s">
        <v>247</v>
      </c>
      <c r="D398" s="32" t="s">
        <v>90</v>
      </c>
      <c r="E398" s="32" t="s">
        <v>66</v>
      </c>
      <c r="F398" s="32" t="s">
        <v>66</v>
      </c>
      <c r="G398" s="98" t="s">
        <v>361</v>
      </c>
      <c r="H398" s="146">
        <f>6.6-2.1</f>
        <v>4.5</v>
      </c>
      <c r="I398" s="167"/>
    </row>
    <row r="399" spans="1:9" ht="17.25" customHeight="1">
      <c r="A399" s="132" t="s">
        <v>426</v>
      </c>
      <c r="B399" s="33" t="s">
        <v>240</v>
      </c>
      <c r="C399" s="33" t="s">
        <v>247</v>
      </c>
      <c r="D399" s="32" t="s">
        <v>77</v>
      </c>
      <c r="E399" s="32" t="s">
        <v>233</v>
      </c>
      <c r="F399" s="32" t="s">
        <v>233</v>
      </c>
      <c r="G399" s="98"/>
      <c r="H399" s="146">
        <f>H400</f>
        <v>5000</v>
      </c>
      <c r="I399" s="167"/>
    </row>
    <row r="400" spans="1:9" ht="16.5" customHeight="1">
      <c r="A400" s="132" t="s">
        <v>62</v>
      </c>
      <c r="B400" s="33" t="s">
        <v>240</v>
      </c>
      <c r="C400" s="33" t="s">
        <v>247</v>
      </c>
      <c r="D400" s="32" t="s">
        <v>77</v>
      </c>
      <c r="E400" s="32" t="s">
        <v>84</v>
      </c>
      <c r="F400" s="32" t="s">
        <v>233</v>
      </c>
      <c r="G400" s="98"/>
      <c r="H400" s="146">
        <f>H401</f>
        <v>5000</v>
      </c>
      <c r="I400" s="167"/>
    </row>
    <row r="401" spans="1:9" ht="17.25" customHeight="1">
      <c r="A401" s="132" t="s">
        <v>265</v>
      </c>
      <c r="B401" s="33" t="s">
        <v>240</v>
      </c>
      <c r="C401" s="33" t="s">
        <v>247</v>
      </c>
      <c r="D401" s="32" t="s">
        <v>77</v>
      </c>
      <c r="E401" s="32" t="s">
        <v>84</v>
      </c>
      <c r="F401" s="32" t="s">
        <v>242</v>
      </c>
      <c r="G401" s="98"/>
      <c r="H401" s="146">
        <f>H402</f>
        <v>5000</v>
      </c>
      <c r="I401" s="167"/>
    </row>
    <row r="402" spans="1:9" ht="25.5" customHeight="1">
      <c r="A402" s="132" t="s">
        <v>209</v>
      </c>
      <c r="B402" s="33" t="s">
        <v>240</v>
      </c>
      <c r="C402" s="33" t="s">
        <v>247</v>
      </c>
      <c r="D402" s="32" t="s">
        <v>77</v>
      </c>
      <c r="E402" s="32" t="s">
        <v>84</v>
      </c>
      <c r="F402" s="32" t="s">
        <v>242</v>
      </c>
      <c r="G402" s="98" t="s">
        <v>468</v>
      </c>
      <c r="H402" s="146">
        <v>5000</v>
      </c>
      <c r="I402" s="167"/>
    </row>
    <row r="403" spans="1:9" ht="16.5" customHeight="1">
      <c r="A403" s="62" t="s">
        <v>10</v>
      </c>
      <c r="B403" s="33" t="s">
        <v>240</v>
      </c>
      <c r="C403" s="33" t="s">
        <v>247</v>
      </c>
      <c r="D403" s="32" t="s">
        <v>12</v>
      </c>
      <c r="E403" s="32" t="s">
        <v>233</v>
      </c>
      <c r="F403" s="32" t="s">
        <v>233</v>
      </c>
      <c r="G403" s="98"/>
      <c r="H403" s="146">
        <f>H404</f>
        <v>550</v>
      </c>
      <c r="I403" s="165"/>
    </row>
    <row r="404" spans="1:9" ht="31.5" customHeight="1">
      <c r="A404" s="65" t="s">
        <v>11</v>
      </c>
      <c r="B404" s="33" t="s">
        <v>240</v>
      </c>
      <c r="C404" s="33" t="s">
        <v>247</v>
      </c>
      <c r="D404" s="32" t="s">
        <v>12</v>
      </c>
      <c r="E404" s="32" t="s">
        <v>314</v>
      </c>
      <c r="F404" s="32" t="s">
        <v>233</v>
      </c>
      <c r="G404" s="98"/>
      <c r="H404" s="146">
        <f>H405</f>
        <v>550</v>
      </c>
      <c r="I404" s="165"/>
    </row>
    <row r="405" spans="1:9" ht="18" customHeight="1">
      <c r="A405" s="62" t="s">
        <v>415</v>
      </c>
      <c r="B405" s="33" t="s">
        <v>240</v>
      </c>
      <c r="C405" s="33" t="s">
        <v>247</v>
      </c>
      <c r="D405" s="32" t="s">
        <v>12</v>
      </c>
      <c r="E405" s="32" t="s">
        <v>314</v>
      </c>
      <c r="F405" s="32" t="s">
        <v>233</v>
      </c>
      <c r="G405" s="98" t="s">
        <v>414</v>
      </c>
      <c r="H405" s="146">
        <v>550</v>
      </c>
      <c r="I405" s="165"/>
    </row>
    <row r="406" spans="1:9" ht="18" customHeight="1">
      <c r="A406" s="86" t="s">
        <v>230</v>
      </c>
      <c r="B406" s="33" t="s">
        <v>240</v>
      </c>
      <c r="C406" s="33" t="s">
        <v>247</v>
      </c>
      <c r="D406" s="32" t="s">
        <v>189</v>
      </c>
      <c r="E406" s="32" t="s">
        <v>233</v>
      </c>
      <c r="F406" s="32" t="s">
        <v>233</v>
      </c>
      <c r="G406" s="98"/>
      <c r="H406" s="146">
        <f>H407+H409+H411+H413</f>
        <v>159681.2</v>
      </c>
      <c r="I406" s="165"/>
    </row>
    <row r="407" spans="1:9" ht="43.5" customHeight="1">
      <c r="A407" s="86" t="s">
        <v>50</v>
      </c>
      <c r="B407" s="33" t="s">
        <v>240</v>
      </c>
      <c r="C407" s="33" t="s">
        <v>247</v>
      </c>
      <c r="D407" s="32" t="s">
        <v>189</v>
      </c>
      <c r="E407" s="32" t="s">
        <v>241</v>
      </c>
      <c r="F407" s="32" t="s">
        <v>233</v>
      </c>
      <c r="G407" s="98"/>
      <c r="H407" s="146">
        <f>H408</f>
        <v>400</v>
      </c>
      <c r="I407" s="165"/>
    </row>
    <row r="408" spans="1:9" ht="18" customHeight="1">
      <c r="A408" s="86" t="s">
        <v>164</v>
      </c>
      <c r="B408" s="33" t="s">
        <v>240</v>
      </c>
      <c r="C408" s="33" t="s">
        <v>247</v>
      </c>
      <c r="D408" s="32" t="s">
        <v>189</v>
      </c>
      <c r="E408" s="32" t="s">
        <v>241</v>
      </c>
      <c r="F408" s="32" t="s">
        <v>233</v>
      </c>
      <c r="G408" s="98" t="s">
        <v>238</v>
      </c>
      <c r="H408" s="146">
        <v>400</v>
      </c>
      <c r="I408" s="165"/>
    </row>
    <row r="409" spans="1:9" ht="45.75" customHeight="1">
      <c r="A409" s="86" t="s">
        <v>51</v>
      </c>
      <c r="B409" s="33" t="s">
        <v>240</v>
      </c>
      <c r="C409" s="33" t="s">
        <v>247</v>
      </c>
      <c r="D409" s="32" t="s">
        <v>189</v>
      </c>
      <c r="E409" s="32" t="s">
        <v>244</v>
      </c>
      <c r="F409" s="32" t="s">
        <v>233</v>
      </c>
      <c r="G409" s="98"/>
      <c r="H409" s="146">
        <f>H410</f>
        <v>151000</v>
      </c>
      <c r="I409" s="165"/>
    </row>
    <row r="410" spans="1:9" ht="18" customHeight="1">
      <c r="A410" s="86" t="s">
        <v>164</v>
      </c>
      <c r="B410" s="33" t="s">
        <v>240</v>
      </c>
      <c r="C410" s="33" t="s">
        <v>247</v>
      </c>
      <c r="D410" s="32" t="s">
        <v>189</v>
      </c>
      <c r="E410" s="32" t="s">
        <v>244</v>
      </c>
      <c r="F410" s="32" t="s">
        <v>233</v>
      </c>
      <c r="G410" s="98" t="s">
        <v>238</v>
      </c>
      <c r="H410" s="146">
        <v>151000</v>
      </c>
      <c r="I410" s="165"/>
    </row>
    <row r="411" spans="1:9" ht="32.25" customHeight="1">
      <c r="A411" s="86" t="s">
        <v>52</v>
      </c>
      <c r="B411" s="33" t="s">
        <v>240</v>
      </c>
      <c r="C411" s="33" t="s">
        <v>247</v>
      </c>
      <c r="D411" s="32" t="s">
        <v>189</v>
      </c>
      <c r="E411" s="32" t="s">
        <v>245</v>
      </c>
      <c r="F411" s="32" t="s">
        <v>233</v>
      </c>
      <c r="G411" s="98"/>
      <c r="H411" s="146">
        <f>H412</f>
        <v>900</v>
      </c>
      <c r="I411" s="165"/>
    </row>
    <row r="412" spans="1:9" ht="18" customHeight="1">
      <c r="A412" s="86" t="s">
        <v>164</v>
      </c>
      <c r="B412" s="33" t="s">
        <v>240</v>
      </c>
      <c r="C412" s="33" t="s">
        <v>247</v>
      </c>
      <c r="D412" s="32" t="s">
        <v>189</v>
      </c>
      <c r="E412" s="32" t="s">
        <v>245</v>
      </c>
      <c r="F412" s="32" t="s">
        <v>233</v>
      </c>
      <c r="G412" s="98" t="s">
        <v>238</v>
      </c>
      <c r="H412" s="146">
        <v>900</v>
      </c>
      <c r="I412" s="165"/>
    </row>
    <row r="413" spans="1:9" ht="18" customHeight="1">
      <c r="A413" s="62" t="s">
        <v>62</v>
      </c>
      <c r="B413" s="33" t="s">
        <v>240</v>
      </c>
      <c r="C413" s="33" t="s">
        <v>247</v>
      </c>
      <c r="D413" s="32" t="s">
        <v>189</v>
      </c>
      <c r="E413" s="32" t="s">
        <v>23</v>
      </c>
      <c r="F413" s="32" t="s">
        <v>233</v>
      </c>
      <c r="G413" s="98"/>
      <c r="H413" s="146">
        <f>H414</f>
        <v>7381.2</v>
      </c>
      <c r="I413" s="165"/>
    </row>
    <row r="414" spans="1:9" ht="15" customHeight="1">
      <c r="A414" s="86" t="s">
        <v>82</v>
      </c>
      <c r="B414" s="33" t="s">
        <v>240</v>
      </c>
      <c r="C414" s="33" t="s">
        <v>247</v>
      </c>
      <c r="D414" s="32" t="s">
        <v>189</v>
      </c>
      <c r="E414" s="32" t="s">
        <v>23</v>
      </c>
      <c r="F414" s="32" t="s">
        <v>232</v>
      </c>
      <c r="G414" s="98"/>
      <c r="H414" s="146">
        <f>H415+H416</f>
        <v>7381.2</v>
      </c>
      <c r="I414" s="165"/>
    </row>
    <row r="415" spans="1:9" ht="15" customHeight="1">
      <c r="A415" s="62" t="s">
        <v>105</v>
      </c>
      <c r="B415" s="33" t="s">
        <v>240</v>
      </c>
      <c r="C415" s="33" t="s">
        <v>247</v>
      </c>
      <c r="D415" s="32" t="s">
        <v>189</v>
      </c>
      <c r="E415" s="32" t="s">
        <v>23</v>
      </c>
      <c r="F415" s="32" t="s">
        <v>232</v>
      </c>
      <c r="G415" s="98" t="s">
        <v>111</v>
      </c>
      <c r="H415" s="146">
        <f>9700-3000</f>
        <v>6700</v>
      </c>
      <c r="I415" s="165"/>
    </row>
    <row r="416" spans="1:9" ht="30" customHeight="1">
      <c r="A416" s="132" t="s">
        <v>211</v>
      </c>
      <c r="B416" s="33" t="s">
        <v>240</v>
      </c>
      <c r="C416" s="33" t="s">
        <v>247</v>
      </c>
      <c r="D416" s="32" t="s">
        <v>189</v>
      </c>
      <c r="E416" s="32" t="s">
        <v>23</v>
      </c>
      <c r="F416" s="32" t="s">
        <v>232</v>
      </c>
      <c r="G416" s="98" t="s">
        <v>210</v>
      </c>
      <c r="H416" s="146">
        <v>681.2</v>
      </c>
      <c r="I416" s="165"/>
    </row>
    <row r="417" spans="1:9" s="17" customFormat="1" ht="33.75" customHeight="1">
      <c r="A417" s="184" t="s">
        <v>293</v>
      </c>
      <c r="B417" s="163" t="s">
        <v>241</v>
      </c>
      <c r="C417" s="163"/>
      <c r="D417" s="178"/>
      <c r="E417" s="178"/>
      <c r="F417" s="178"/>
      <c r="G417" s="183"/>
      <c r="H417" s="147">
        <f>H418+H448</f>
        <v>101991.2</v>
      </c>
      <c r="I417" s="164"/>
    </row>
    <row r="418" spans="1:9" s="17" customFormat="1" ht="23.25" customHeight="1">
      <c r="A418" s="184" t="s">
        <v>174</v>
      </c>
      <c r="B418" s="163" t="s">
        <v>241</v>
      </c>
      <c r="C418" s="163" t="s">
        <v>232</v>
      </c>
      <c r="D418" s="178"/>
      <c r="E418" s="178"/>
      <c r="F418" s="178"/>
      <c r="G418" s="183"/>
      <c r="H418" s="147">
        <f>H419+H424+H429+H434+H439</f>
        <v>96437.4</v>
      </c>
      <c r="I418" s="164"/>
    </row>
    <row r="419" spans="1:9" ht="25.5">
      <c r="A419" s="132" t="s">
        <v>212</v>
      </c>
      <c r="B419" s="33" t="s">
        <v>241</v>
      </c>
      <c r="C419" s="33" t="s">
        <v>232</v>
      </c>
      <c r="D419" s="32" t="s">
        <v>85</v>
      </c>
      <c r="E419" s="32" t="s">
        <v>233</v>
      </c>
      <c r="F419" s="32" t="s">
        <v>233</v>
      </c>
      <c r="G419" s="98"/>
      <c r="H419" s="146">
        <f>H420</f>
        <v>15984.8</v>
      </c>
      <c r="I419" s="165"/>
    </row>
    <row r="420" spans="1:9" ht="15.75" customHeight="1">
      <c r="A420" s="132" t="s">
        <v>160</v>
      </c>
      <c r="B420" s="33" t="s">
        <v>241</v>
      </c>
      <c r="C420" s="33" t="s">
        <v>232</v>
      </c>
      <c r="D420" s="32" t="s">
        <v>85</v>
      </c>
      <c r="E420" s="32" t="s">
        <v>66</v>
      </c>
      <c r="F420" s="32" t="s">
        <v>233</v>
      </c>
      <c r="G420" s="98"/>
      <c r="H420" s="146">
        <f>H421</f>
        <v>15984.8</v>
      </c>
      <c r="I420" s="165"/>
    </row>
    <row r="421" spans="1:9" ht="27" customHeight="1">
      <c r="A421" s="132" t="s">
        <v>154</v>
      </c>
      <c r="B421" s="33" t="s">
        <v>241</v>
      </c>
      <c r="C421" s="33" t="s">
        <v>232</v>
      </c>
      <c r="D421" s="32" t="s">
        <v>85</v>
      </c>
      <c r="E421" s="32" t="s">
        <v>66</v>
      </c>
      <c r="F421" s="32" t="s">
        <v>66</v>
      </c>
      <c r="G421" s="98"/>
      <c r="H421" s="146">
        <f>H422+H423</f>
        <v>15984.8</v>
      </c>
      <c r="I421" s="165"/>
    </row>
    <row r="422" spans="1:9" ht="12.75">
      <c r="A422" s="132" t="s">
        <v>104</v>
      </c>
      <c r="B422" s="33" t="s">
        <v>241</v>
      </c>
      <c r="C422" s="33" t="s">
        <v>232</v>
      </c>
      <c r="D422" s="32" t="s">
        <v>85</v>
      </c>
      <c r="E422" s="32" t="s">
        <v>66</v>
      </c>
      <c r="F422" s="32" t="s">
        <v>66</v>
      </c>
      <c r="G422" s="98" t="s">
        <v>109</v>
      </c>
      <c r="H422" s="146">
        <v>15837.9</v>
      </c>
      <c r="I422" s="165"/>
    </row>
    <row r="423" spans="1:9" ht="25.5">
      <c r="A423" s="131" t="s">
        <v>362</v>
      </c>
      <c r="B423" s="33" t="s">
        <v>241</v>
      </c>
      <c r="C423" s="33" t="s">
        <v>232</v>
      </c>
      <c r="D423" s="32" t="s">
        <v>85</v>
      </c>
      <c r="E423" s="32" t="s">
        <v>66</v>
      </c>
      <c r="F423" s="32" t="s">
        <v>66</v>
      </c>
      <c r="G423" s="98" t="s">
        <v>361</v>
      </c>
      <c r="H423" s="146">
        <v>146.9</v>
      </c>
      <c r="I423" s="165"/>
    </row>
    <row r="424" spans="1:9" ht="18" customHeight="1">
      <c r="A424" s="132" t="s">
        <v>213</v>
      </c>
      <c r="B424" s="33" t="s">
        <v>241</v>
      </c>
      <c r="C424" s="33" t="s">
        <v>232</v>
      </c>
      <c r="D424" s="32" t="s">
        <v>86</v>
      </c>
      <c r="E424" s="32" t="s">
        <v>233</v>
      </c>
      <c r="F424" s="32" t="s">
        <v>233</v>
      </c>
      <c r="G424" s="98"/>
      <c r="H424" s="146">
        <f>H425</f>
        <v>1324.9</v>
      </c>
      <c r="I424" s="165"/>
    </row>
    <row r="425" spans="1:9" ht="12.75">
      <c r="A425" s="132" t="s">
        <v>160</v>
      </c>
      <c r="B425" s="33" t="s">
        <v>241</v>
      </c>
      <c r="C425" s="33" t="s">
        <v>232</v>
      </c>
      <c r="D425" s="32" t="s">
        <v>86</v>
      </c>
      <c r="E425" s="32" t="s">
        <v>66</v>
      </c>
      <c r="F425" s="32" t="s">
        <v>233</v>
      </c>
      <c r="G425" s="98"/>
      <c r="H425" s="146">
        <f>H426</f>
        <v>1324.9</v>
      </c>
      <c r="I425" s="165"/>
    </row>
    <row r="426" spans="1:9" ht="25.5">
      <c r="A426" s="132" t="s">
        <v>154</v>
      </c>
      <c r="B426" s="33" t="s">
        <v>241</v>
      </c>
      <c r="C426" s="33" t="s">
        <v>232</v>
      </c>
      <c r="D426" s="32" t="s">
        <v>86</v>
      </c>
      <c r="E426" s="32" t="s">
        <v>66</v>
      </c>
      <c r="F426" s="32" t="s">
        <v>66</v>
      </c>
      <c r="G426" s="98"/>
      <c r="H426" s="146">
        <f>H427+H428</f>
        <v>1324.9</v>
      </c>
      <c r="I426" s="165"/>
    </row>
    <row r="427" spans="1:9" ht="15" customHeight="1">
      <c r="A427" s="132" t="s">
        <v>104</v>
      </c>
      <c r="B427" s="33" t="s">
        <v>241</v>
      </c>
      <c r="C427" s="33" t="s">
        <v>232</v>
      </c>
      <c r="D427" s="32" t="s">
        <v>86</v>
      </c>
      <c r="E427" s="32" t="s">
        <v>66</v>
      </c>
      <c r="F427" s="32" t="s">
        <v>66</v>
      </c>
      <c r="G427" s="98" t="s">
        <v>109</v>
      </c>
      <c r="H427" s="146">
        <v>1260.4</v>
      </c>
      <c r="I427" s="165"/>
    </row>
    <row r="428" spans="1:9" ht="29.25" customHeight="1">
      <c r="A428" s="131" t="s">
        <v>362</v>
      </c>
      <c r="B428" s="33" t="s">
        <v>241</v>
      </c>
      <c r="C428" s="33" t="s">
        <v>232</v>
      </c>
      <c r="D428" s="32" t="s">
        <v>86</v>
      </c>
      <c r="E428" s="32" t="s">
        <v>66</v>
      </c>
      <c r="F428" s="32" t="s">
        <v>66</v>
      </c>
      <c r="G428" s="98" t="s">
        <v>361</v>
      </c>
      <c r="H428" s="146">
        <v>64.5</v>
      </c>
      <c r="I428" s="165"/>
    </row>
    <row r="429" spans="1:9" ht="17.25" customHeight="1">
      <c r="A429" s="132" t="s">
        <v>214</v>
      </c>
      <c r="B429" s="33" t="s">
        <v>241</v>
      </c>
      <c r="C429" s="33" t="s">
        <v>232</v>
      </c>
      <c r="D429" s="32" t="s">
        <v>87</v>
      </c>
      <c r="E429" s="32" t="s">
        <v>233</v>
      </c>
      <c r="F429" s="32" t="s">
        <v>233</v>
      </c>
      <c r="G429" s="98"/>
      <c r="H429" s="146">
        <f>H430</f>
        <v>57958.2</v>
      </c>
      <c r="I429" s="165"/>
    </row>
    <row r="430" spans="1:9" ht="12.75">
      <c r="A430" s="132" t="s">
        <v>160</v>
      </c>
      <c r="B430" s="33" t="s">
        <v>241</v>
      </c>
      <c r="C430" s="33" t="s">
        <v>232</v>
      </c>
      <c r="D430" s="32" t="s">
        <v>87</v>
      </c>
      <c r="E430" s="32" t="s">
        <v>66</v>
      </c>
      <c r="F430" s="32" t="s">
        <v>233</v>
      </c>
      <c r="G430" s="98"/>
      <c r="H430" s="146">
        <f>H431</f>
        <v>57958.2</v>
      </c>
      <c r="I430" s="165"/>
    </row>
    <row r="431" spans="1:9" ht="25.5">
      <c r="A431" s="132" t="s">
        <v>154</v>
      </c>
      <c r="B431" s="33" t="s">
        <v>241</v>
      </c>
      <c r="C431" s="33" t="s">
        <v>232</v>
      </c>
      <c r="D431" s="32" t="s">
        <v>87</v>
      </c>
      <c r="E431" s="32" t="s">
        <v>66</v>
      </c>
      <c r="F431" s="32" t="s">
        <v>66</v>
      </c>
      <c r="G431" s="98"/>
      <c r="H431" s="146">
        <f>H432+H433</f>
        <v>57958.2</v>
      </c>
      <c r="I431" s="165"/>
    </row>
    <row r="432" spans="1:9" ht="12.75">
      <c r="A432" s="132" t="s">
        <v>104</v>
      </c>
      <c r="B432" s="33" t="s">
        <v>241</v>
      </c>
      <c r="C432" s="33" t="s">
        <v>232</v>
      </c>
      <c r="D432" s="32" t="s">
        <v>87</v>
      </c>
      <c r="E432" s="32" t="s">
        <v>66</v>
      </c>
      <c r="F432" s="32" t="s">
        <v>66</v>
      </c>
      <c r="G432" s="98" t="s">
        <v>109</v>
      </c>
      <c r="H432" s="146">
        <f>57902.2+2000-1944</f>
        <v>57958.2</v>
      </c>
      <c r="I432" s="165"/>
    </row>
    <row r="433" spans="1:9" ht="12.75" hidden="1">
      <c r="A433" s="86" t="s">
        <v>164</v>
      </c>
      <c r="B433" s="33" t="s">
        <v>241</v>
      </c>
      <c r="C433" s="33" t="s">
        <v>232</v>
      </c>
      <c r="D433" s="32" t="s">
        <v>87</v>
      </c>
      <c r="E433" s="32" t="s">
        <v>66</v>
      </c>
      <c r="F433" s="32" t="s">
        <v>66</v>
      </c>
      <c r="G433" s="98" t="s">
        <v>238</v>
      </c>
      <c r="H433" s="146">
        <v>0</v>
      </c>
      <c r="I433" s="165"/>
    </row>
    <row r="434" spans="1:9" ht="29.25" customHeight="1">
      <c r="A434" s="132" t="s">
        <v>464</v>
      </c>
      <c r="B434" s="33" t="s">
        <v>241</v>
      </c>
      <c r="C434" s="33" t="s">
        <v>232</v>
      </c>
      <c r="D434" s="32" t="s">
        <v>88</v>
      </c>
      <c r="E434" s="32" t="s">
        <v>233</v>
      </c>
      <c r="F434" s="32" t="s">
        <v>233</v>
      </c>
      <c r="G434" s="98"/>
      <c r="H434" s="146">
        <f>H435+H437</f>
        <v>735.7</v>
      </c>
      <c r="I434" s="165"/>
    </row>
    <row r="435" spans="1:9" ht="38.25">
      <c r="A435" s="65" t="s">
        <v>387</v>
      </c>
      <c r="B435" s="33" t="s">
        <v>241</v>
      </c>
      <c r="C435" s="33" t="s">
        <v>232</v>
      </c>
      <c r="D435" s="32" t="s">
        <v>88</v>
      </c>
      <c r="E435" s="32" t="s">
        <v>239</v>
      </c>
      <c r="F435" s="32" t="s">
        <v>233</v>
      </c>
      <c r="G435" s="98"/>
      <c r="H435" s="146">
        <f>H436</f>
        <v>735.7</v>
      </c>
      <c r="I435" s="165"/>
    </row>
    <row r="436" spans="1:9" ht="12.75">
      <c r="A436" s="132" t="s">
        <v>104</v>
      </c>
      <c r="B436" s="33" t="s">
        <v>241</v>
      </c>
      <c r="C436" s="33" t="s">
        <v>232</v>
      </c>
      <c r="D436" s="32" t="s">
        <v>88</v>
      </c>
      <c r="E436" s="32" t="s">
        <v>239</v>
      </c>
      <c r="F436" s="32" t="s">
        <v>233</v>
      </c>
      <c r="G436" s="98" t="s">
        <v>109</v>
      </c>
      <c r="H436" s="146">
        <f>392.3+343.4</f>
        <v>735.7</v>
      </c>
      <c r="I436" s="165"/>
    </row>
    <row r="437" spans="1:9" ht="30.75" customHeight="1" hidden="1">
      <c r="A437" s="61" t="s">
        <v>466</v>
      </c>
      <c r="B437" s="33" t="s">
        <v>241</v>
      </c>
      <c r="C437" s="33" t="s">
        <v>232</v>
      </c>
      <c r="D437" s="32" t="s">
        <v>88</v>
      </c>
      <c r="E437" s="32" t="s">
        <v>89</v>
      </c>
      <c r="F437" s="32" t="s">
        <v>233</v>
      </c>
      <c r="G437" s="98"/>
      <c r="H437" s="146">
        <f>H438</f>
        <v>0</v>
      </c>
      <c r="I437" s="165"/>
    </row>
    <row r="438" spans="1:9" ht="17.25" customHeight="1" hidden="1">
      <c r="A438" s="61" t="s">
        <v>108</v>
      </c>
      <c r="B438" s="33" t="s">
        <v>241</v>
      </c>
      <c r="C438" s="33" t="s">
        <v>232</v>
      </c>
      <c r="D438" s="32" t="s">
        <v>88</v>
      </c>
      <c r="E438" s="32" t="s">
        <v>89</v>
      </c>
      <c r="F438" s="32" t="s">
        <v>233</v>
      </c>
      <c r="G438" s="98" t="s">
        <v>114</v>
      </c>
      <c r="H438" s="146">
        <v>0</v>
      </c>
      <c r="I438" s="165"/>
    </row>
    <row r="439" spans="1:9" ht="15" customHeight="1">
      <c r="A439" s="132" t="s">
        <v>230</v>
      </c>
      <c r="B439" s="33" t="s">
        <v>241</v>
      </c>
      <c r="C439" s="33" t="s">
        <v>232</v>
      </c>
      <c r="D439" s="32" t="s">
        <v>189</v>
      </c>
      <c r="E439" s="32" t="s">
        <v>233</v>
      </c>
      <c r="F439" s="32" t="s">
        <v>233</v>
      </c>
      <c r="G439" s="98"/>
      <c r="H439" s="146">
        <f>H440+H442+H444+H446</f>
        <v>20433.8</v>
      </c>
      <c r="I439" s="165"/>
    </row>
    <row r="440" spans="1:9" ht="44.25" customHeight="1">
      <c r="A440" s="86" t="s">
        <v>53</v>
      </c>
      <c r="B440" s="33" t="s">
        <v>241</v>
      </c>
      <c r="C440" s="33" t="s">
        <v>232</v>
      </c>
      <c r="D440" s="32" t="s">
        <v>189</v>
      </c>
      <c r="E440" s="32" t="s">
        <v>246</v>
      </c>
      <c r="F440" s="32" t="s">
        <v>233</v>
      </c>
      <c r="G440" s="98"/>
      <c r="H440" s="146">
        <f>H441</f>
        <v>1570</v>
      </c>
      <c r="I440" s="165"/>
    </row>
    <row r="441" spans="1:9" ht="42" customHeight="1">
      <c r="A441" s="132" t="s">
        <v>115</v>
      </c>
      <c r="B441" s="33" t="s">
        <v>241</v>
      </c>
      <c r="C441" s="33" t="s">
        <v>232</v>
      </c>
      <c r="D441" s="32" t="s">
        <v>189</v>
      </c>
      <c r="E441" s="32" t="s">
        <v>246</v>
      </c>
      <c r="F441" s="32" t="s">
        <v>233</v>
      </c>
      <c r="G441" s="98" t="s">
        <v>179</v>
      </c>
      <c r="H441" s="146">
        <v>1570</v>
      </c>
      <c r="I441" s="165"/>
    </row>
    <row r="442" spans="1:9" ht="29.25" customHeight="1">
      <c r="A442" s="86" t="s">
        <v>54</v>
      </c>
      <c r="B442" s="33" t="s">
        <v>241</v>
      </c>
      <c r="C442" s="33" t="s">
        <v>232</v>
      </c>
      <c r="D442" s="32" t="s">
        <v>189</v>
      </c>
      <c r="E442" s="32" t="s">
        <v>283</v>
      </c>
      <c r="F442" s="32" t="s">
        <v>233</v>
      </c>
      <c r="G442" s="98"/>
      <c r="H442" s="146">
        <f>H443</f>
        <v>1824</v>
      </c>
      <c r="I442" s="165"/>
    </row>
    <row r="443" spans="1:9" ht="38.25">
      <c r="A443" s="132" t="s">
        <v>115</v>
      </c>
      <c r="B443" s="33" t="s">
        <v>241</v>
      </c>
      <c r="C443" s="33" t="s">
        <v>232</v>
      </c>
      <c r="D443" s="32" t="s">
        <v>189</v>
      </c>
      <c r="E443" s="32" t="s">
        <v>283</v>
      </c>
      <c r="F443" s="32" t="s">
        <v>233</v>
      </c>
      <c r="G443" s="98" t="s">
        <v>179</v>
      </c>
      <c r="H443" s="146">
        <v>1824</v>
      </c>
      <c r="I443" s="165"/>
    </row>
    <row r="444" spans="1:9" ht="29.25" customHeight="1">
      <c r="A444" s="86" t="s">
        <v>467</v>
      </c>
      <c r="B444" s="33" t="s">
        <v>241</v>
      </c>
      <c r="C444" s="33" t="s">
        <v>232</v>
      </c>
      <c r="D444" s="32" t="s">
        <v>189</v>
      </c>
      <c r="E444" s="32" t="s">
        <v>319</v>
      </c>
      <c r="F444" s="32" t="s">
        <v>233</v>
      </c>
      <c r="G444" s="98"/>
      <c r="H444" s="146">
        <f>H445</f>
        <v>12089.8</v>
      </c>
      <c r="I444" s="165"/>
    </row>
    <row r="445" spans="1:9" ht="38.25">
      <c r="A445" s="132" t="s">
        <v>115</v>
      </c>
      <c r="B445" s="33" t="s">
        <v>241</v>
      </c>
      <c r="C445" s="33" t="s">
        <v>232</v>
      </c>
      <c r="D445" s="32" t="s">
        <v>189</v>
      </c>
      <c r="E445" s="32" t="s">
        <v>319</v>
      </c>
      <c r="F445" s="32" t="s">
        <v>233</v>
      </c>
      <c r="G445" s="98" t="s">
        <v>179</v>
      </c>
      <c r="H445" s="146">
        <v>12089.8</v>
      </c>
      <c r="I445" s="165"/>
    </row>
    <row r="446" spans="1:9" ht="38.25">
      <c r="A446" s="86" t="s">
        <v>55</v>
      </c>
      <c r="B446" s="33" t="s">
        <v>241</v>
      </c>
      <c r="C446" s="33" t="s">
        <v>232</v>
      </c>
      <c r="D446" s="32" t="s">
        <v>189</v>
      </c>
      <c r="E446" s="32" t="s">
        <v>314</v>
      </c>
      <c r="F446" s="32" t="s">
        <v>233</v>
      </c>
      <c r="G446" s="98"/>
      <c r="H446" s="146">
        <f>H447</f>
        <v>4950</v>
      </c>
      <c r="I446" s="165"/>
    </row>
    <row r="447" spans="1:9" ht="38.25">
      <c r="A447" s="132" t="s">
        <v>115</v>
      </c>
      <c r="B447" s="33" t="s">
        <v>241</v>
      </c>
      <c r="C447" s="33" t="s">
        <v>232</v>
      </c>
      <c r="D447" s="32" t="s">
        <v>189</v>
      </c>
      <c r="E447" s="32" t="s">
        <v>314</v>
      </c>
      <c r="F447" s="32" t="s">
        <v>233</v>
      </c>
      <c r="G447" s="98" t="s">
        <v>179</v>
      </c>
      <c r="H447" s="146">
        <f>4207+743</f>
        <v>4950</v>
      </c>
      <c r="I447" s="165"/>
    </row>
    <row r="448" spans="1:9" s="17" customFormat="1" ht="30.75" customHeight="1">
      <c r="A448" s="184" t="s">
        <v>177</v>
      </c>
      <c r="B448" s="163" t="s">
        <v>241</v>
      </c>
      <c r="C448" s="163" t="s">
        <v>239</v>
      </c>
      <c r="D448" s="178"/>
      <c r="E448" s="178"/>
      <c r="F448" s="178"/>
      <c r="G448" s="183"/>
      <c r="H448" s="147">
        <f>H449</f>
        <v>5553.8</v>
      </c>
      <c r="I448" s="164"/>
    </row>
    <row r="449" spans="1:9" ht="55.5" customHeight="1">
      <c r="A449" s="132" t="s">
        <v>258</v>
      </c>
      <c r="B449" s="33" t="s">
        <v>241</v>
      </c>
      <c r="C449" s="33" t="s">
        <v>239</v>
      </c>
      <c r="D449" s="32" t="s">
        <v>90</v>
      </c>
      <c r="E449" s="32" t="s">
        <v>233</v>
      </c>
      <c r="F449" s="32" t="s">
        <v>233</v>
      </c>
      <c r="G449" s="98"/>
      <c r="H449" s="146">
        <f>H450</f>
        <v>5553.8</v>
      </c>
      <c r="I449" s="165"/>
    </row>
    <row r="450" spans="1:9" ht="12.75">
      <c r="A450" s="132" t="s">
        <v>160</v>
      </c>
      <c r="B450" s="33" t="s">
        <v>241</v>
      </c>
      <c r="C450" s="33" t="s">
        <v>239</v>
      </c>
      <c r="D450" s="32" t="s">
        <v>90</v>
      </c>
      <c r="E450" s="32" t="s">
        <v>66</v>
      </c>
      <c r="F450" s="32" t="s">
        <v>233</v>
      </c>
      <c r="G450" s="98"/>
      <c r="H450" s="146">
        <f>H451</f>
        <v>5553.8</v>
      </c>
      <c r="I450" s="165"/>
    </row>
    <row r="451" spans="1:9" ht="27" customHeight="1">
      <c r="A451" s="132" t="s">
        <v>154</v>
      </c>
      <c r="B451" s="33" t="s">
        <v>241</v>
      </c>
      <c r="C451" s="33" t="s">
        <v>239</v>
      </c>
      <c r="D451" s="32" t="s">
        <v>90</v>
      </c>
      <c r="E451" s="32" t="s">
        <v>66</v>
      </c>
      <c r="F451" s="32" t="s">
        <v>66</v>
      </c>
      <c r="G451" s="98"/>
      <c r="H451" s="146">
        <f>H452</f>
        <v>5553.8</v>
      </c>
      <c r="I451" s="165"/>
    </row>
    <row r="452" spans="1:9" ht="12.75">
      <c r="A452" s="132" t="s">
        <v>104</v>
      </c>
      <c r="B452" s="33" t="s">
        <v>241</v>
      </c>
      <c r="C452" s="33" t="s">
        <v>239</v>
      </c>
      <c r="D452" s="32" t="s">
        <v>90</v>
      </c>
      <c r="E452" s="32" t="s">
        <v>66</v>
      </c>
      <c r="F452" s="32" t="s">
        <v>66</v>
      </c>
      <c r="G452" s="98" t="s">
        <v>109</v>
      </c>
      <c r="H452" s="146">
        <v>5553.8</v>
      </c>
      <c r="I452" s="165"/>
    </row>
    <row r="453" spans="1:9" s="17" customFormat="1" ht="18" customHeight="1">
      <c r="A453" s="184" t="s">
        <v>178</v>
      </c>
      <c r="B453" s="163" t="s">
        <v>247</v>
      </c>
      <c r="C453" s="163"/>
      <c r="D453" s="178"/>
      <c r="E453" s="178"/>
      <c r="F453" s="178"/>
      <c r="G453" s="183"/>
      <c r="H453" s="147">
        <f>H454+H469+H476+H487+H491</f>
        <v>976037.9</v>
      </c>
      <c r="I453" s="164"/>
    </row>
    <row r="454" spans="1:9" s="17" customFormat="1" ht="17.25" customHeight="1">
      <c r="A454" s="184" t="s">
        <v>197</v>
      </c>
      <c r="B454" s="163" t="s">
        <v>247</v>
      </c>
      <c r="C454" s="163" t="s">
        <v>232</v>
      </c>
      <c r="D454" s="178"/>
      <c r="E454" s="178"/>
      <c r="F454" s="178"/>
      <c r="G454" s="183"/>
      <c r="H454" s="147">
        <f>H455+H461+H466</f>
        <v>336625</v>
      </c>
      <c r="I454" s="164"/>
    </row>
    <row r="455" spans="1:9" ht="12.75">
      <c r="A455" s="132" t="s">
        <v>288</v>
      </c>
      <c r="B455" s="33" t="s">
        <v>247</v>
      </c>
      <c r="C455" s="33" t="s">
        <v>232</v>
      </c>
      <c r="D455" s="32" t="s">
        <v>92</v>
      </c>
      <c r="E455" s="32" t="s">
        <v>233</v>
      </c>
      <c r="F455" s="32" t="s">
        <v>233</v>
      </c>
      <c r="G455" s="98"/>
      <c r="H455" s="146">
        <f>H456</f>
        <v>258377.5</v>
      </c>
      <c r="I455" s="165"/>
    </row>
    <row r="456" spans="1:9" ht="17.25" customHeight="1">
      <c r="A456" s="132" t="s">
        <v>160</v>
      </c>
      <c r="B456" s="33" t="s">
        <v>247</v>
      </c>
      <c r="C456" s="33" t="s">
        <v>232</v>
      </c>
      <c r="D456" s="32" t="s">
        <v>92</v>
      </c>
      <c r="E456" s="32" t="s">
        <v>66</v>
      </c>
      <c r="F456" s="32" t="s">
        <v>233</v>
      </c>
      <c r="G456" s="98"/>
      <c r="H456" s="146">
        <f>H457</f>
        <v>258377.5</v>
      </c>
      <c r="I456" s="165"/>
    </row>
    <row r="457" spans="1:9" ht="25.5">
      <c r="A457" s="132" t="s">
        <v>154</v>
      </c>
      <c r="B457" s="33" t="s">
        <v>247</v>
      </c>
      <c r="C457" s="33" t="s">
        <v>232</v>
      </c>
      <c r="D457" s="32" t="s">
        <v>92</v>
      </c>
      <c r="E457" s="32" t="s">
        <v>66</v>
      </c>
      <c r="F457" s="32" t="s">
        <v>66</v>
      </c>
      <c r="G457" s="98"/>
      <c r="H457" s="146">
        <f>H458+H459+H460</f>
        <v>258377.5</v>
      </c>
      <c r="I457" s="165"/>
    </row>
    <row r="458" spans="1:9" ht="12.75">
      <c r="A458" s="132" t="s">
        <v>104</v>
      </c>
      <c r="B458" s="33" t="s">
        <v>247</v>
      </c>
      <c r="C458" s="33" t="s">
        <v>232</v>
      </c>
      <c r="D458" s="32" t="s">
        <v>92</v>
      </c>
      <c r="E458" s="32" t="s">
        <v>66</v>
      </c>
      <c r="F458" s="32" t="s">
        <v>66</v>
      </c>
      <c r="G458" s="98" t="s">
        <v>109</v>
      </c>
      <c r="H458" s="146">
        <f>244072.5+20000-17900-42.4</f>
        <v>246130.1</v>
      </c>
      <c r="I458" s="165"/>
    </row>
    <row r="459" spans="1:9" ht="12.75">
      <c r="A459" s="132" t="s">
        <v>164</v>
      </c>
      <c r="B459" s="33" t="s">
        <v>247</v>
      </c>
      <c r="C459" s="33" t="s">
        <v>232</v>
      </c>
      <c r="D459" s="32" t="s">
        <v>92</v>
      </c>
      <c r="E459" s="32" t="s">
        <v>66</v>
      </c>
      <c r="F459" s="32" t="s">
        <v>66</v>
      </c>
      <c r="G459" s="98" t="s">
        <v>238</v>
      </c>
      <c r="H459" s="146">
        <f>17900-6500</f>
        <v>11400</v>
      </c>
      <c r="I459" s="165"/>
    </row>
    <row r="460" spans="1:9" ht="25.5">
      <c r="A460" s="131" t="s">
        <v>362</v>
      </c>
      <c r="B460" s="33" t="s">
        <v>247</v>
      </c>
      <c r="C460" s="33" t="s">
        <v>232</v>
      </c>
      <c r="D460" s="32" t="s">
        <v>92</v>
      </c>
      <c r="E460" s="32" t="s">
        <v>66</v>
      </c>
      <c r="F460" s="32" t="s">
        <v>66</v>
      </c>
      <c r="G460" s="98" t="s">
        <v>361</v>
      </c>
      <c r="H460" s="146">
        <v>847.4</v>
      </c>
      <c r="I460" s="165"/>
    </row>
    <row r="461" spans="1:9" ht="15" customHeight="1">
      <c r="A461" s="132" t="s">
        <v>123</v>
      </c>
      <c r="B461" s="33" t="s">
        <v>247</v>
      </c>
      <c r="C461" s="33" t="s">
        <v>232</v>
      </c>
      <c r="D461" s="32" t="s">
        <v>93</v>
      </c>
      <c r="E461" s="32" t="s">
        <v>233</v>
      </c>
      <c r="F461" s="32" t="s">
        <v>233</v>
      </c>
      <c r="G461" s="98"/>
      <c r="H461" s="146">
        <f>H462</f>
        <v>48247.5</v>
      </c>
      <c r="I461" s="165"/>
    </row>
    <row r="462" spans="1:9" ht="16.5" customHeight="1">
      <c r="A462" s="132" t="s">
        <v>160</v>
      </c>
      <c r="B462" s="33" t="s">
        <v>247</v>
      </c>
      <c r="C462" s="33" t="s">
        <v>232</v>
      </c>
      <c r="D462" s="32" t="s">
        <v>93</v>
      </c>
      <c r="E462" s="32" t="s">
        <v>66</v>
      </c>
      <c r="F462" s="32" t="s">
        <v>233</v>
      </c>
      <c r="G462" s="98"/>
      <c r="H462" s="146">
        <f>H463</f>
        <v>48247.5</v>
      </c>
      <c r="I462" s="165"/>
    </row>
    <row r="463" spans="1:9" ht="25.5">
      <c r="A463" s="132" t="s">
        <v>154</v>
      </c>
      <c r="B463" s="33" t="s">
        <v>247</v>
      </c>
      <c r="C463" s="33" t="s">
        <v>232</v>
      </c>
      <c r="D463" s="32" t="s">
        <v>93</v>
      </c>
      <c r="E463" s="32" t="s">
        <v>66</v>
      </c>
      <c r="F463" s="32" t="s">
        <v>66</v>
      </c>
      <c r="G463" s="98"/>
      <c r="H463" s="146">
        <f>H464+H465</f>
        <v>48247.5</v>
      </c>
      <c r="I463" s="165"/>
    </row>
    <row r="464" spans="1:9" ht="12.75">
      <c r="A464" s="132" t="s">
        <v>104</v>
      </c>
      <c r="B464" s="33" t="s">
        <v>247</v>
      </c>
      <c r="C464" s="33" t="s">
        <v>232</v>
      </c>
      <c r="D464" s="32" t="s">
        <v>93</v>
      </c>
      <c r="E464" s="32" t="s">
        <v>66</v>
      </c>
      <c r="F464" s="32" t="s">
        <v>66</v>
      </c>
      <c r="G464" s="98" t="s">
        <v>109</v>
      </c>
      <c r="H464" s="146">
        <f>44416.4-17.4+3500</f>
        <v>47899</v>
      </c>
      <c r="I464" s="165"/>
    </row>
    <row r="465" spans="1:9" ht="25.5">
      <c r="A465" s="131" t="s">
        <v>362</v>
      </c>
      <c r="B465" s="33" t="s">
        <v>247</v>
      </c>
      <c r="C465" s="33" t="s">
        <v>232</v>
      </c>
      <c r="D465" s="32" t="s">
        <v>93</v>
      </c>
      <c r="E465" s="32" t="s">
        <v>66</v>
      </c>
      <c r="F465" s="32" t="s">
        <v>66</v>
      </c>
      <c r="G465" s="98" t="s">
        <v>361</v>
      </c>
      <c r="H465" s="146">
        <v>348.5</v>
      </c>
      <c r="I465" s="165"/>
    </row>
    <row r="466" spans="1:9" ht="12.75">
      <c r="A466" s="192" t="s">
        <v>321</v>
      </c>
      <c r="B466" s="33" t="s">
        <v>247</v>
      </c>
      <c r="C466" s="33" t="s">
        <v>232</v>
      </c>
      <c r="D466" s="32" t="s">
        <v>95</v>
      </c>
      <c r="E466" s="32" t="s">
        <v>233</v>
      </c>
      <c r="F466" s="32" t="s">
        <v>233</v>
      </c>
      <c r="G466" s="98"/>
      <c r="H466" s="146">
        <f>H467</f>
        <v>30000</v>
      </c>
      <c r="I466" s="165"/>
    </row>
    <row r="467" spans="1:9" ht="25.5">
      <c r="A467" s="86" t="s">
        <v>145</v>
      </c>
      <c r="B467" s="33" t="s">
        <v>247</v>
      </c>
      <c r="C467" s="33" t="s">
        <v>232</v>
      </c>
      <c r="D467" s="32" t="s">
        <v>95</v>
      </c>
      <c r="E467" s="32" t="s">
        <v>440</v>
      </c>
      <c r="F467" s="32" t="s">
        <v>233</v>
      </c>
      <c r="G467" s="98"/>
      <c r="H467" s="146">
        <f>H468</f>
        <v>30000</v>
      </c>
      <c r="I467" s="165"/>
    </row>
    <row r="468" spans="1:9" ht="12.75">
      <c r="A468" s="86" t="s">
        <v>104</v>
      </c>
      <c r="B468" s="33" t="s">
        <v>247</v>
      </c>
      <c r="C468" s="33" t="s">
        <v>232</v>
      </c>
      <c r="D468" s="32" t="s">
        <v>95</v>
      </c>
      <c r="E468" s="32" t="s">
        <v>440</v>
      </c>
      <c r="F468" s="32" t="s">
        <v>233</v>
      </c>
      <c r="G468" s="98" t="s">
        <v>109</v>
      </c>
      <c r="H468" s="146">
        <v>30000</v>
      </c>
      <c r="I468" s="165"/>
    </row>
    <row r="469" spans="1:9" s="17" customFormat="1" ht="16.5" customHeight="1">
      <c r="A469" s="184" t="s">
        <v>198</v>
      </c>
      <c r="B469" s="163" t="s">
        <v>247</v>
      </c>
      <c r="C469" s="163" t="s">
        <v>234</v>
      </c>
      <c r="D469" s="178"/>
      <c r="E469" s="178"/>
      <c r="F469" s="178"/>
      <c r="G469" s="183"/>
      <c r="H469" s="147">
        <f>H470</f>
        <v>120510.6</v>
      </c>
      <c r="I469" s="164"/>
    </row>
    <row r="470" spans="1:9" ht="13.5" customHeight="1">
      <c r="A470" s="132" t="s">
        <v>289</v>
      </c>
      <c r="B470" s="33" t="s">
        <v>247</v>
      </c>
      <c r="C470" s="33" t="s">
        <v>234</v>
      </c>
      <c r="D470" s="32" t="s">
        <v>94</v>
      </c>
      <c r="E470" s="32" t="s">
        <v>233</v>
      </c>
      <c r="F470" s="32" t="s">
        <v>233</v>
      </c>
      <c r="G470" s="98"/>
      <c r="H470" s="146">
        <f>H471</f>
        <v>120510.6</v>
      </c>
      <c r="I470" s="165"/>
    </row>
    <row r="471" spans="1:9" ht="12.75">
      <c r="A471" s="132" t="s">
        <v>160</v>
      </c>
      <c r="B471" s="33" t="s">
        <v>247</v>
      </c>
      <c r="C471" s="33" t="s">
        <v>234</v>
      </c>
      <c r="D471" s="32" t="s">
        <v>94</v>
      </c>
      <c r="E471" s="32" t="s">
        <v>66</v>
      </c>
      <c r="F471" s="32" t="s">
        <v>233</v>
      </c>
      <c r="G471" s="98"/>
      <c r="H471" s="146">
        <f>H472</f>
        <v>120510.6</v>
      </c>
      <c r="I471" s="165"/>
    </row>
    <row r="472" spans="1:9" ht="25.5">
      <c r="A472" s="132" t="s">
        <v>154</v>
      </c>
      <c r="B472" s="33" t="s">
        <v>247</v>
      </c>
      <c r="C472" s="33" t="s">
        <v>234</v>
      </c>
      <c r="D472" s="32" t="s">
        <v>94</v>
      </c>
      <c r="E472" s="32" t="s">
        <v>66</v>
      </c>
      <c r="F472" s="32" t="s">
        <v>66</v>
      </c>
      <c r="G472" s="98"/>
      <c r="H472" s="146">
        <f>H473+H474+H475</f>
        <v>120510.6</v>
      </c>
      <c r="I472" s="165"/>
    </row>
    <row r="473" spans="1:9" ht="12.75">
      <c r="A473" s="132" t="s">
        <v>104</v>
      </c>
      <c r="B473" s="33" t="s">
        <v>247</v>
      </c>
      <c r="C473" s="33" t="s">
        <v>234</v>
      </c>
      <c r="D473" s="32" t="s">
        <v>94</v>
      </c>
      <c r="E473" s="32" t="s">
        <v>66</v>
      </c>
      <c r="F473" s="32" t="s">
        <v>66</v>
      </c>
      <c r="G473" s="98" t="s">
        <v>109</v>
      </c>
      <c r="H473" s="146">
        <f>113008.1+5810-5810-94.9</f>
        <v>112913.20000000001</v>
      </c>
      <c r="I473" s="165"/>
    </row>
    <row r="474" spans="1:9" ht="12.75">
      <c r="A474" s="132" t="s">
        <v>164</v>
      </c>
      <c r="B474" s="33" t="s">
        <v>247</v>
      </c>
      <c r="C474" s="33" t="s">
        <v>234</v>
      </c>
      <c r="D474" s="32" t="s">
        <v>94</v>
      </c>
      <c r="E474" s="32" t="s">
        <v>66</v>
      </c>
      <c r="F474" s="32" t="s">
        <v>66</v>
      </c>
      <c r="G474" s="98" t="s">
        <v>238</v>
      </c>
      <c r="H474" s="146">
        <v>5700</v>
      </c>
      <c r="I474" s="165"/>
    </row>
    <row r="475" spans="1:9" ht="25.5">
      <c r="A475" s="131" t="s">
        <v>362</v>
      </c>
      <c r="B475" s="33" t="s">
        <v>247</v>
      </c>
      <c r="C475" s="33" t="s">
        <v>234</v>
      </c>
      <c r="D475" s="32" t="s">
        <v>94</v>
      </c>
      <c r="E475" s="32" t="s">
        <v>66</v>
      </c>
      <c r="F475" s="32" t="s">
        <v>66</v>
      </c>
      <c r="G475" s="98" t="s">
        <v>361</v>
      </c>
      <c r="H475" s="146">
        <v>1897.4</v>
      </c>
      <c r="I475" s="165"/>
    </row>
    <row r="476" spans="1:9" s="17" customFormat="1" ht="17.25" customHeight="1">
      <c r="A476" s="184" t="s">
        <v>199</v>
      </c>
      <c r="B476" s="163" t="s">
        <v>247</v>
      </c>
      <c r="C476" s="163" t="s">
        <v>236</v>
      </c>
      <c r="D476" s="178"/>
      <c r="E476" s="178"/>
      <c r="F476" s="178"/>
      <c r="G476" s="183"/>
      <c r="H476" s="147">
        <f>H477+H484</f>
        <v>194723.2</v>
      </c>
      <c r="I476" s="164"/>
    </row>
    <row r="477" spans="1:9" ht="12.75">
      <c r="A477" s="132" t="s">
        <v>288</v>
      </c>
      <c r="B477" s="33" t="s">
        <v>247</v>
      </c>
      <c r="C477" s="33" t="s">
        <v>236</v>
      </c>
      <c r="D477" s="32" t="s">
        <v>92</v>
      </c>
      <c r="E477" s="32" t="s">
        <v>233</v>
      </c>
      <c r="F477" s="32" t="s">
        <v>233</v>
      </c>
      <c r="G477" s="98"/>
      <c r="H477" s="146">
        <f>H478</f>
        <v>162688.7</v>
      </c>
      <c r="I477" s="165"/>
    </row>
    <row r="478" spans="1:9" ht="17.25" customHeight="1">
      <c r="A478" s="132" t="s">
        <v>160</v>
      </c>
      <c r="B478" s="33" t="s">
        <v>247</v>
      </c>
      <c r="C478" s="33" t="s">
        <v>236</v>
      </c>
      <c r="D478" s="32" t="s">
        <v>92</v>
      </c>
      <c r="E478" s="32" t="s">
        <v>66</v>
      </c>
      <c r="F478" s="32" t="s">
        <v>233</v>
      </c>
      <c r="G478" s="98"/>
      <c r="H478" s="146">
        <f>H481+H479</f>
        <v>162688.7</v>
      </c>
      <c r="I478" s="165"/>
    </row>
    <row r="479" spans="1:9" ht="93" customHeight="1">
      <c r="A479" s="65" t="s">
        <v>384</v>
      </c>
      <c r="B479" s="33" t="s">
        <v>247</v>
      </c>
      <c r="C479" s="33" t="s">
        <v>236</v>
      </c>
      <c r="D479" s="32" t="s">
        <v>92</v>
      </c>
      <c r="E479" s="32" t="s">
        <v>66</v>
      </c>
      <c r="F479" s="32" t="s">
        <v>330</v>
      </c>
      <c r="G479" s="98"/>
      <c r="H479" s="146">
        <f>H480</f>
        <v>3576.1</v>
      </c>
      <c r="I479" s="165"/>
    </row>
    <row r="480" spans="1:9" ht="17.25" customHeight="1">
      <c r="A480" s="132" t="s">
        <v>104</v>
      </c>
      <c r="B480" s="33" t="s">
        <v>247</v>
      </c>
      <c r="C480" s="33" t="s">
        <v>236</v>
      </c>
      <c r="D480" s="32" t="s">
        <v>92</v>
      </c>
      <c r="E480" s="32" t="s">
        <v>66</v>
      </c>
      <c r="F480" s="32" t="s">
        <v>330</v>
      </c>
      <c r="G480" s="98" t="s">
        <v>109</v>
      </c>
      <c r="H480" s="146">
        <f>3659.7-83.6</f>
        <v>3576.1</v>
      </c>
      <c r="I480" s="165"/>
    </row>
    <row r="481" spans="1:9" ht="25.5">
      <c r="A481" s="132" t="s">
        <v>154</v>
      </c>
      <c r="B481" s="33" t="s">
        <v>247</v>
      </c>
      <c r="C481" s="33" t="s">
        <v>236</v>
      </c>
      <c r="D481" s="32" t="s">
        <v>92</v>
      </c>
      <c r="E481" s="32" t="s">
        <v>66</v>
      </c>
      <c r="F481" s="32" t="s">
        <v>66</v>
      </c>
      <c r="G481" s="98"/>
      <c r="H481" s="146">
        <f>H482+H483</f>
        <v>159112.6</v>
      </c>
      <c r="I481" s="165"/>
    </row>
    <row r="482" spans="1:9" ht="12.75">
      <c r="A482" s="132" t="s">
        <v>104</v>
      </c>
      <c r="B482" s="33" t="s">
        <v>247</v>
      </c>
      <c r="C482" s="33" t="s">
        <v>236</v>
      </c>
      <c r="D482" s="32" t="s">
        <v>92</v>
      </c>
      <c r="E482" s="32" t="s">
        <v>66</v>
      </c>
      <c r="F482" s="32" t="s">
        <v>66</v>
      </c>
      <c r="G482" s="98" t="s">
        <v>109</v>
      </c>
      <c r="H482" s="146">
        <f>162600.1-0.6-3500</f>
        <v>159099.5</v>
      </c>
      <c r="I482" s="165"/>
    </row>
    <row r="483" spans="1:9" ht="25.5">
      <c r="A483" s="131" t="s">
        <v>362</v>
      </c>
      <c r="B483" s="33" t="s">
        <v>247</v>
      </c>
      <c r="C483" s="33" t="s">
        <v>236</v>
      </c>
      <c r="D483" s="32" t="s">
        <v>92</v>
      </c>
      <c r="E483" s="32" t="s">
        <v>66</v>
      </c>
      <c r="F483" s="32" t="s">
        <v>66</v>
      </c>
      <c r="G483" s="98" t="s">
        <v>361</v>
      </c>
      <c r="H483" s="146">
        <v>13.1</v>
      </c>
      <c r="I483" s="165"/>
    </row>
    <row r="484" spans="1:9" ht="17.25" customHeight="1">
      <c r="A484" s="132" t="s">
        <v>321</v>
      </c>
      <c r="B484" s="33" t="s">
        <v>247</v>
      </c>
      <c r="C484" s="33" t="s">
        <v>236</v>
      </c>
      <c r="D484" s="32" t="s">
        <v>95</v>
      </c>
      <c r="E484" s="32" t="s">
        <v>233</v>
      </c>
      <c r="F484" s="32" t="s">
        <v>233</v>
      </c>
      <c r="G484" s="98"/>
      <c r="H484" s="146">
        <f>H485</f>
        <v>32034.5</v>
      </c>
      <c r="I484" s="165"/>
    </row>
    <row r="485" spans="1:9" ht="38.25">
      <c r="A485" s="132" t="s">
        <v>149</v>
      </c>
      <c r="B485" s="33" t="s">
        <v>247</v>
      </c>
      <c r="C485" s="33" t="s">
        <v>236</v>
      </c>
      <c r="D485" s="32" t="s">
        <v>95</v>
      </c>
      <c r="E485" s="32" t="s">
        <v>96</v>
      </c>
      <c r="F485" s="32" t="s">
        <v>233</v>
      </c>
      <c r="G485" s="98"/>
      <c r="H485" s="146">
        <f>H486</f>
        <v>32034.5</v>
      </c>
      <c r="I485" s="165"/>
    </row>
    <row r="486" spans="1:9" ht="12.75">
      <c r="A486" s="132" t="s">
        <v>104</v>
      </c>
      <c r="B486" s="33" t="s">
        <v>247</v>
      </c>
      <c r="C486" s="33" t="s">
        <v>236</v>
      </c>
      <c r="D486" s="32" t="s">
        <v>95</v>
      </c>
      <c r="E486" s="32" t="s">
        <v>96</v>
      </c>
      <c r="F486" s="32" t="s">
        <v>233</v>
      </c>
      <c r="G486" s="98" t="s">
        <v>109</v>
      </c>
      <c r="H486" s="146">
        <v>32034.5</v>
      </c>
      <c r="I486" s="165"/>
    </row>
    <row r="487" spans="1:9" ht="17.25" customHeight="1">
      <c r="A487" s="184" t="s">
        <v>180</v>
      </c>
      <c r="B487" s="163" t="s">
        <v>247</v>
      </c>
      <c r="C487" s="163" t="s">
        <v>241</v>
      </c>
      <c r="D487" s="178"/>
      <c r="E487" s="178"/>
      <c r="F487" s="178"/>
      <c r="G487" s="183"/>
      <c r="H487" s="147">
        <f>H488</f>
        <v>19293.4</v>
      </c>
      <c r="I487" s="164"/>
    </row>
    <row r="488" spans="1:9" ht="18" customHeight="1">
      <c r="A488" s="132" t="s">
        <v>230</v>
      </c>
      <c r="B488" s="33" t="s">
        <v>247</v>
      </c>
      <c r="C488" s="33" t="s">
        <v>241</v>
      </c>
      <c r="D488" s="32" t="s">
        <v>189</v>
      </c>
      <c r="E488" s="32" t="s">
        <v>233</v>
      </c>
      <c r="F488" s="32" t="s">
        <v>233</v>
      </c>
      <c r="G488" s="98"/>
      <c r="H488" s="146">
        <f>H489</f>
        <v>19293.4</v>
      </c>
      <c r="I488" s="165"/>
    </row>
    <row r="489" spans="1:9" ht="27" customHeight="1">
      <c r="A489" s="86" t="s">
        <v>144</v>
      </c>
      <c r="B489" s="33" t="s">
        <v>247</v>
      </c>
      <c r="C489" s="33" t="s">
        <v>241</v>
      </c>
      <c r="D489" s="32" t="s">
        <v>189</v>
      </c>
      <c r="E489" s="32" t="s">
        <v>98</v>
      </c>
      <c r="F489" s="32" t="s">
        <v>233</v>
      </c>
      <c r="G489" s="98"/>
      <c r="H489" s="146">
        <f>H490</f>
        <v>19293.4</v>
      </c>
      <c r="I489" s="165"/>
    </row>
    <row r="490" spans="1:9" ht="15.75" customHeight="1">
      <c r="A490" s="187" t="s">
        <v>108</v>
      </c>
      <c r="B490" s="33" t="s">
        <v>247</v>
      </c>
      <c r="C490" s="33" t="s">
        <v>241</v>
      </c>
      <c r="D490" s="32" t="s">
        <v>189</v>
      </c>
      <c r="E490" s="32" t="s">
        <v>98</v>
      </c>
      <c r="F490" s="32" t="s">
        <v>233</v>
      </c>
      <c r="G490" s="98" t="s">
        <v>114</v>
      </c>
      <c r="H490" s="146">
        <f>17693.4+1600</f>
        <v>19293.4</v>
      </c>
      <c r="I490" s="165"/>
    </row>
    <row r="491" spans="1:9" s="17" customFormat="1" ht="25.5">
      <c r="A491" s="184" t="s">
        <v>181</v>
      </c>
      <c r="B491" s="163" t="s">
        <v>247</v>
      </c>
      <c r="C491" s="163" t="s">
        <v>242</v>
      </c>
      <c r="D491" s="178"/>
      <c r="E491" s="178"/>
      <c r="F491" s="178"/>
      <c r="G491" s="183"/>
      <c r="H491" s="147">
        <f>H492+H496+H505+H502</f>
        <v>304885.69999999995</v>
      </c>
      <c r="I491" s="164"/>
    </row>
    <row r="492" spans="1:9" ht="58.5" customHeight="1">
      <c r="A492" s="132" t="s">
        <v>258</v>
      </c>
      <c r="B492" s="33" t="s">
        <v>247</v>
      </c>
      <c r="C492" s="33" t="s">
        <v>242</v>
      </c>
      <c r="D492" s="32" t="s">
        <v>90</v>
      </c>
      <c r="E492" s="32" t="s">
        <v>233</v>
      </c>
      <c r="F492" s="32" t="s">
        <v>233</v>
      </c>
      <c r="G492" s="98"/>
      <c r="H492" s="146">
        <f>H493</f>
        <v>1100</v>
      </c>
      <c r="I492" s="165"/>
    </row>
    <row r="493" spans="1:9" ht="17.25" customHeight="1">
      <c r="A493" s="132" t="s">
        <v>160</v>
      </c>
      <c r="B493" s="33" t="s">
        <v>247</v>
      </c>
      <c r="C493" s="33" t="s">
        <v>242</v>
      </c>
      <c r="D493" s="32" t="s">
        <v>90</v>
      </c>
      <c r="E493" s="32" t="s">
        <v>66</v>
      </c>
      <c r="F493" s="32" t="s">
        <v>233</v>
      </c>
      <c r="G493" s="98"/>
      <c r="H493" s="146">
        <f>H494</f>
        <v>1100</v>
      </c>
      <c r="I493" s="165"/>
    </row>
    <row r="494" spans="1:9" ht="28.5" customHeight="1">
      <c r="A494" s="132" t="s">
        <v>154</v>
      </c>
      <c r="B494" s="33" t="s">
        <v>247</v>
      </c>
      <c r="C494" s="33" t="s">
        <v>242</v>
      </c>
      <c r="D494" s="32" t="s">
        <v>90</v>
      </c>
      <c r="E494" s="32" t="s">
        <v>66</v>
      </c>
      <c r="F494" s="32" t="s">
        <v>66</v>
      </c>
      <c r="G494" s="98"/>
      <c r="H494" s="146">
        <f>H495</f>
        <v>1100</v>
      </c>
      <c r="I494" s="165"/>
    </row>
    <row r="495" spans="1:9" ht="18" customHeight="1">
      <c r="A495" s="132" t="s">
        <v>104</v>
      </c>
      <c r="B495" s="33" t="s">
        <v>247</v>
      </c>
      <c r="C495" s="33" t="s">
        <v>242</v>
      </c>
      <c r="D495" s="32" t="s">
        <v>90</v>
      </c>
      <c r="E495" s="32" t="s">
        <v>66</v>
      </c>
      <c r="F495" s="32" t="s">
        <v>66</v>
      </c>
      <c r="G495" s="98" t="s">
        <v>109</v>
      </c>
      <c r="H495" s="146">
        <v>1100</v>
      </c>
      <c r="I495" s="165"/>
    </row>
    <row r="496" spans="1:9" ht="30" customHeight="1">
      <c r="A496" s="132" t="s">
        <v>287</v>
      </c>
      <c r="B496" s="33" t="s">
        <v>247</v>
      </c>
      <c r="C496" s="33" t="s">
        <v>242</v>
      </c>
      <c r="D496" s="32" t="s">
        <v>97</v>
      </c>
      <c r="E496" s="32" t="s">
        <v>233</v>
      </c>
      <c r="F496" s="32" t="s">
        <v>233</v>
      </c>
      <c r="G496" s="98"/>
      <c r="H496" s="146">
        <f>H497</f>
        <v>152915.69999999998</v>
      </c>
      <c r="I496" s="165"/>
    </row>
    <row r="497" spans="1:9" ht="12.75" customHeight="1">
      <c r="A497" s="132" t="s">
        <v>160</v>
      </c>
      <c r="B497" s="33" t="s">
        <v>247</v>
      </c>
      <c r="C497" s="33" t="s">
        <v>242</v>
      </c>
      <c r="D497" s="32" t="s">
        <v>97</v>
      </c>
      <c r="E497" s="32" t="s">
        <v>66</v>
      </c>
      <c r="F497" s="32" t="s">
        <v>233</v>
      </c>
      <c r="G497" s="98"/>
      <c r="H497" s="146">
        <f>H498+H500</f>
        <v>152915.69999999998</v>
      </c>
      <c r="I497" s="165"/>
    </row>
    <row r="498" spans="1:9" ht="102.75" customHeight="1">
      <c r="A498" s="65" t="s">
        <v>384</v>
      </c>
      <c r="B498" s="33" t="s">
        <v>247</v>
      </c>
      <c r="C498" s="33" t="s">
        <v>242</v>
      </c>
      <c r="D498" s="32" t="s">
        <v>97</v>
      </c>
      <c r="E498" s="32" t="s">
        <v>66</v>
      </c>
      <c r="F498" s="32" t="s">
        <v>330</v>
      </c>
      <c r="G498" s="98"/>
      <c r="H498" s="146">
        <f>H499</f>
        <v>5096.900000000001</v>
      </c>
      <c r="I498" s="165"/>
    </row>
    <row r="499" spans="1:9" ht="17.25" customHeight="1">
      <c r="A499" s="132" t="s">
        <v>104</v>
      </c>
      <c r="B499" s="33" t="s">
        <v>247</v>
      </c>
      <c r="C499" s="33" t="s">
        <v>242</v>
      </c>
      <c r="D499" s="32" t="s">
        <v>97</v>
      </c>
      <c r="E499" s="32" t="s">
        <v>66</v>
      </c>
      <c r="F499" s="32" t="s">
        <v>330</v>
      </c>
      <c r="G499" s="98" t="s">
        <v>109</v>
      </c>
      <c r="H499" s="146">
        <f>5222.3-125.4</f>
        <v>5096.900000000001</v>
      </c>
      <c r="I499" s="165"/>
    </row>
    <row r="500" spans="1:9" ht="30.75" customHeight="1">
      <c r="A500" s="132" t="s">
        <v>154</v>
      </c>
      <c r="B500" s="33" t="s">
        <v>247</v>
      </c>
      <c r="C500" s="33" t="s">
        <v>242</v>
      </c>
      <c r="D500" s="32" t="s">
        <v>97</v>
      </c>
      <c r="E500" s="32" t="s">
        <v>66</v>
      </c>
      <c r="F500" s="32" t="s">
        <v>66</v>
      </c>
      <c r="G500" s="98"/>
      <c r="H500" s="146">
        <f>H501</f>
        <v>147818.8</v>
      </c>
      <c r="I500" s="165"/>
    </row>
    <row r="501" spans="1:9" ht="15.75" customHeight="1">
      <c r="A501" s="132" t="s">
        <v>104</v>
      </c>
      <c r="B501" s="33" t="s">
        <v>247</v>
      </c>
      <c r="C501" s="33" t="s">
        <v>242</v>
      </c>
      <c r="D501" s="32" t="s">
        <v>97</v>
      </c>
      <c r="E501" s="32" t="s">
        <v>66</v>
      </c>
      <c r="F501" s="32" t="s">
        <v>66</v>
      </c>
      <c r="G501" s="98" t="s">
        <v>109</v>
      </c>
      <c r="H501" s="146">
        <f>145327.4+2491.4</f>
        <v>147818.8</v>
      </c>
      <c r="I501" s="165"/>
    </row>
    <row r="502" spans="1:9" ht="15.75" customHeight="1">
      <c r="A502" s="86" t="s">
        <v>425</v>
      </c>
      <c r="B502" s="33" t="s">
        <v>247</v>
      </c>
      <c r="C502" s="33" t="s">
        <v>242</v>
      </c>
      <c r="D502" s="32" t="s">
        <v>77</v>
      </c>
      <c r="E502" s="32" t="s">
        <v>233</v>
      </c>
      <c r="F502" s="32" t="s">
        <v>233</v>
      </c>
      <c r="G502" s="98"/>
      <c r="H502" s="146">
        <f>H503</f>
        <v>50000</v>
      </c>
      <c r="I502" s="165"/>
    </row>
    <row r="503" spans="1:9" ht="45" customHeight="1">
      <c r="A503" s="86" t="s">
        <v>471</v>
      </c>
      <c r="B503" s="33" t="s">
        <v>247</v>
      </c>
      <c r="C503" s="33" t="s">
        <v>242</v>
      </c>
      <c r="D503" s="32" t="s">
        <v>77</v>
      </c>
      <c r="E503" s="32" t="s">
        <v>2</v>
      </c>
      <c r="F503" s="32" t="s">
        <v>233</v>
      </c>
      <c r="G503" s="98"/>
      <c r="H503" s="146">
        <f>H504</f>
        <v>50000</v>
      </c>
      <c r="I503" s="165"/>
    </row>
    <row r="504" spans="1:9" ht="15.75" customHeight="1">
      <c r="A504" s="86" t="s">
        <v>259</v>
      </c>
      <c r="B504" s="33" t="s">
        <v>247</v>
      </c>
      <c r="C504" s="33" t="s">
        <v>242</v>
      </c>
      <c r="D504" s="32" t="s">
        <v>77</v>
      </c>
      <c r="E504" s="32" t="s">
        <v>2</v>
      </c>
      <c r="F504" s="32" t="s">
        <v>233</v>
      </c>
      <c r="G504" s="98" t="s">
        <v>261</v>
      </c>
      <c r="H504" s="146">
        <v>50000</v>
      </c>
      <c r="I504" s="165"/>
    </row>
    <row r="505" spans="1:9" ht="18" customHeight="1">
      <c r="A505" s="132" t="s">
        <v>230</v>
      </c>
      <c r="B505" s="33" t="s">
        <v>247</v>
      </c>
      <c r="C505" s="33" t="s">
        <v>242</v>
      </c>
      <c r="D505" s="32" t="s">
        <v>189</v>
      </c>
      <c r="E505" s="32" t="s">
        <v>233</v>
      </c>
      <c r="F505" s="32" t="s">
        <v>233</v>
      </c>
      <c r="G505" s="98"/>
      <c r="H505" s="146">
        <f>H506+H508+H510</f>
        <v>100870</v>
      </c>
      <c r="I505" s="165"/>
    </row>
    <row r="506" spans="1:9" ht="42.75" customHeight="1">
      <c r="A506" s="185" t="s">
        <v>385</v>
      </c>
      <c r="B506" s="33" t="s">
        <v>247</v>
      </c>
      <c r="C506" s="33" t="s">
        <v>242</v>
      </c>
      <c r="D506" s="32" t="s">
        <v>189</v>
      </c>
      <c r="E506" s="32" t="s">
        <v>96</v>
      </c>
      <c r="F506" s="32" t="s">
        <v>233</v>
      </c>
      <c r="G506" s="98"/>
      <c r="H506" s="146">
        <f>H507</f>
        <v>83160</v>
      </c>
      <c r="I506" s="165"/>
    </row>
    <row r="507" spans="1:9" ht="12.75">
      <c r="A507" s="187" t="s">
        <v>259</v>
      </c>
      <c r="B507" s="33" t="s">
        <v>247</v>
      </c>
      <c r="C507" s="33" t="s">
        <v>242</v>
      </c>
      <c r="D507" s="32" t="s">
        <v>189</v>
      </c>
      <c r="E507" s="32" t="s">
        <v>96</v>
      </c>
      <c r="F507" s="32" t="s">
        <v>233</v>
      </c>
      <c r="G507" s="98" t="s">
        <v>261</v>
      </c>
      <c r="H507" s="146">
        <f>66560+16600</f>
        <v>83160</v>
      </c>
      <c r="I507" s="165"/>
    </row>
    <row r="508" spans="1:9" ht="38.25">
      <c r="A508" s="86" t="s">
        <v>56</v>
      </c>
      <c r="B508" s="33" t="s">
        <v>247</v>
      </c>
      <c r="C508" s="33" t="s">
        <v>242</v>
      </c>
      <c r="D508" s="32" t="s">
        <v>189</v>
      </c>
      <c r="E508" s="32" t="s">
        <v>339</v>
      </c>
      <c r="F508" s="32" t="s">
        <v>233</v>
      </c>
      <c r="G508" s="98"/>
      <c r="H508" s="146">
        <f>H509</f>
        <v>11100</v>
      </c>
      <c r="I508" s="165"/>
    </row>
    <row r="509" spans="1:9" ht="12.75">
      <c r="A509" s="86" t="s">
        <v>259</v>
      </c>
      <c r="B509" s="33" t="s">
        <v>247</v>
      </c>
      <c r="C509" s="33" t="s">
        <v>242</v>
      </c>
      <c r="D509" s="32" t="s">
        <v>189</v>
      </c>
      <c r="E509" s="32" t="s">
        <v>339</v>
      </c>
      <c r="F509" s="32" t="s">
        <v>233</v>
      </c>
      <c r="G509" s="98" t="s">
        <v>261</v>
      </c>
      <c r="H509" s="146">
        <v>11100</v>
      </c>
      <c r="I509" s="165"/>
    </row>
    <row r="510" spans="1:9" ht="12.75">
      <c r="A510" s="62" t="s">
        <v>62</v>
      </c>
      <c r="B510" s="33" t="s">
        <v>247</v>
      </c>
      <c r="C510" s="33" t="s">
        <v>242</v>
      </c>
      <c r="D510" s="32" t="s">
        <v>189</v>
      </c>
      <c r="E510" s="32" t="s">
        <v>23</v>
      </c>
      <c r="F510" s="32" t="s">
        <v>233</v>
      </c>
      <c r="G510" s="98"/>
      <c r="H510" s="146">
        <f>H511</f>
        <v>6610</v>
      </c>
      <c r="I510" s="165"/>
    </row>
    <row r="511" spans="1:9" ht="12.75">
      <c r="A511" s="86" t="s">
        <v>82</v>
      </c>
      <c r="B511" s="33" t="s">
        <v>247</v>
      </c>
      <c r="C511" s="33" t="s">
        <v>242</v>
      </c>
      <c r="D511" s="32" t="s">
        <v>189</v>
      </c>
      <c r="E511" s="32" t="s">
        <v>23</v>
      </c>
      <c r="F511" s="32" t="s">
        <v>232</v>
      </c>
      <c r="G511" s="98"/>
      <c r="H511" s="146">
        <f>H512</f>
        <v>6610</v>
      </c>
      <c r="I511" s="165"/>
    </row>
    <row r="512" spans="1:9" ht="12.75">
      <c r="A512" s="62" t="s">
        <v>105</v>
      </c>
      <c r="B512" s="33" t="s">
        <v>247</v>
      </c>
      <c r="C512" s="33" t="s">
        <v>242</v>
      </c>
      <c r="D512" s="32" t="s">
        <v>189</v>
      </c>
      <c r="E512" s="32" t="s">
        <v>23</v>
      </c>
      <c r="F512" s="32" t="s">
        <v>232</v>
      </c>
      <c r="G512" s="98" t="s">
        <v>111</v>
      </c>
      <c r="H512" s="146">
        <f>5810+800</f>
        <v>6610</v>
      </c>
      <c r="I512" s="165"/>
    </row>
    <row r="513" spans="1:9" ht="18" customHeight="1">
      <c r="A513" s="184" t="s">
        <v>186</v>
      </c>
      <c r="B513" s="163" t="s">
        <v>242</v>
      </c>
      <c r="C513" s="163"/>
      <c r="D513" s="178"/>
      <c r="E513" s="178"/>
      <c r="F513" s="178"/>
      <c r="G513" s="183"/>
      <c r="H513" s="147">
        <f>H514+H518+H552</f>
        <v>345542.69999999995</v>
      </c>
      <c r="I513" s="164"/>
    </row>
    <row r="514" spans="1:9" ht="14.25" customHeight="1">
      <c r="A514" s="184" t="s">
        <v>182</v>
      </c>
      <c r="B514" s="163" t="s">
        <v>242</v>
      </c>
      <c r="C514" s="163" t="s">
        <v>232</v>
      </c>
      <c r="D514" s="178"/>
      <c r="E514" s="178"/>
      <c r="F514" s="178"/>
      <c r="G514" s="183"/>
      <c r="H514" s="147">
        <f>H515</f>
        <v>3288.6</v>
      </c>
      <c r="I514" s="164"/>
    </row>
    <row r="515" spans="1:9" ht="16.5" customHeight="1">
      <c r="A515" s="132" t="s">
        <v>187</v>
      </c>
      <c r="B515" s="33" t="s">
        <v>242</v>
      </c>
      <c r="C515" s="33" t="s">
        <v>232</v>
      </c>
      <c r="D515" s="32" t="s">
        <v>100</v>
      </c>
      <c r="E515" s="32" t="s">
        <v>233</v>
      </c>
      <c r="F515" s="32" t="s">
        <v>233</v>
      </c>
      <c r="G515" s="98"/>
      <c r="H515" s="146">
        <f>H516</f>
        <v>3288.6</v>
      </c>
      <c r="I515" s="165"/>
    </row>
    <row r="516" spans="1:9" ht="29.25" customHeight="1">
      <c r="A516" s="132" t="s">
        <v>188</v>
      </c>
      <c r="B516" s="33" t="s">
        <v>242</v>
      </c>
      <c r="C516" s="33" t="s">
        <v>232</v>
      </c>
      <c r="D516" s="32" t="s">
        <v>100</v>
      </c>
      <c r="E516" s="32" t="s">
        <v>232</v>
      </c>
      <c r="F516" s="32" t="s">
        <v>233</v>
      </c>
      <c r="G516" s="98"/>
      <c r="H516" s="146">
        <f>H517</f>
        <v>3288.6</v>
      </c>
      <c r="I516" s="165"/>
    </row>
    <row r="517" spans="1:9" ht="14.25" customHeight="1">
      <c r="A517" s="132" t="s">
        <v>106</v>
      </c>
      <c r="B517" s="33" t="s">
        <v>242</v>
      </c>
      <c r="C517" s="33" t="s">
        <v>232</v>
      </c>
      <c r="D517" s="32" t="s">
        <v>100</v>
      </c>
      <c r="E517" s="32" t="s">
        <v>232</v>
      </c>
      <c r="F517" s="32" t="s">
        <v>233</v>
      </c>
      <c r="G517" s="98" t="s">
        <v>112</v>
      </c>
      <c r="H517" s="146">
        <f>7000-720-3000+3000-2491.4-500</f>
        <v>3288.6</v>
      </c>
      <c r="I517" s="165"/>
    </row>
    <row r="518" spans="1:9" s="17" customFormat="1" ht="15" customHeight="1">
      <c r="A518" s="184" t="s">
        <v>183</v>
      </c>
      <c r="B518" s="163" t="s">
        <v>242</v>
      </c>
      <c r="C518" s="163" t="s">
        <v>235</v>
      </c>
      <c r="D518" s="178"/>
      <c r="E518" s="178"/>
      <c r="F518" s="178"/>
      <c r="G518" s="183"/>
      <c r="H518" s="147">
        <f>H519+H542</f>
        <v>180530.3</v>
      </c>
      <c r="I518" s="164"/>
    </row>
    <row r="519" spans="1:9" ht="15" customHeight="1">
      <c r="A519" s="132" t="s">
        <v>161</v>
      </c>
      <c r="B519" s="33" t="s">
        <v>242</v>
      </c>
      <c r="C519" s="33" t="s">
        <v>235</v>
      </c>
      <c r="D519" s="32" t="s">
        <v>101</v>
      </c>
      <c r="E519" s="32" t="s">
        <v>233</v>
      </c>
      <c r="F519" s="32" t="s">
        <v>233</v>
      </c>
      <c r="G519" s="98"/>
      <c r="H519" s="146">
        <f>H530+H520+H535+H527</f>
        <v>125543.2</v>
      </c>
      <c r="I519" s="165"/>
    </row>
    <row r="520" spans="1:9" ht="12.75" customHeight="1">
      <c r="A520" s="62" t="s">
        <v>320</v>
      </c>
      <c r="B520" s="33" t="s">
        <v>242</v>
      </c>
      <c r="C520" s="33" t="s">
        <v>235</v>
      </c>
      <c r="D520" s="32" t="s">
        <v>101</v>
      </c>
      <c r="E520" s="32" t="s">
        <v>360</v>
      </c>
      <c r="F520" s="32" t="s">
        <v>233</v>
      </c>
      <c r="G520" s="98"/>
      <c r="H520" s="146">
        <f>H523+H525+H521</f>
        <v>1768.7</v>
      </c>
      <c r="I520" s="165"/>
    </row>
    <row r="521" spans="1:9" ht="43.5" customHeight="1">
      <c r="A521" s="62" t="s">
        <v>409</v>
      </c>
      <c r="B521" s="33" t="s">
        <v>242</v>
      </c>
      <c r="C521" s="33" t="s">
        <v>235</v>
      </c>
      <c r="D521" s="32" t="s">
        <v>101</v>
      </c>
      <c r="E521" s="32" t="s">
        <v>360</v>
      </c>
      <c r="F521" s="32" t="s">
        <v>232</v>
      </c>
      <c r="G521" s="98"/>
      <c r="H521" s="146">
        <f>H522</f>
        <v>38.7</v>
      </c>
      <c r="I521" s="165"/>
    </row>
    <row r="522" spans="1:9" ht="15" customHeight="1">
      <c r="A522" s="187" t="s">
        <v>108</v>
      </c>
      <c r="B522" s="33" t="s">
        <v>242</v>
      </c>
      <c r="C522" s="33" t="s">
        <v>235</v>
      </c>
      <c r="D522" s="32" t="s">
        <v>101</v>
      </c>
      <c r="E522" s="32" t="s">
        <v>360</v>
      </c>
      <c r="F522" s="32" t="s">
        <v>232</v>
      </c>
      <c r="G522" s="98" t="s">
        <v>114</v>
      </c>
      <c r="H522" s="146">
        <v>38.7</v>
      </c>
      <c r="I522" s="165"/>
    </row>
    <row r="523" spans="1:9" ht="36" customHeight="1">
      <c r="A523" s="62" t="s">
        <v>379</v>
      </c>
      <c r="B523" s="33" t="s">
        <v>242</v>
      </c>
      <c r="C523" s="33" t="s">
        <v>235</v>
      </c>
      <c r="D523" s="32" t="s">
        <v>101</v>
      </c>
      <c r="E523" s="32" t="s">
        <v>360</v>
      </c>
      <c r="F523" s="32" t="s">
        <v>234</v>
      </c>
      <c r="G523" s="98"/>
      <c r="H523" s="146">
        <f>H524</f>
        <v>220</v>
      </c>
      <c r="I523" s="165"/>
    </row>
    <row r="524" spans="1:9" ht="15" customHeight="1">
      <c r="A524" s="62" t="s">
        <v>106</v>
      </c>
      <c r="B524" s="33" t="s">
        <v>242</v>
      </c>
      <c r="C524" s="33" t="s">
        <v>235</v>
      </c>
      <c r="D524" s="32" t="s">
        <v>101</v>
      </c>
      <c r="E524" s="32" t="s">
        <v>360</v>
      </c>
      <c r="F524" s="32" t="s">
        <v>234</v>
      </c>
      <c r="G524" s="98" t="s">
        <v>112</v>
      </c>
      <c r="H524" s="146">
        <f>20+200</f>
        <v>220</v>
      </c>
      <c r="I524" s="165"/>
    </row>
    <row r="525" spans="1:9" ht="39" customHeight="1">
      <c r="A525" s="62" t="s">
        <v>432</v>
      </c>
      <c r="B525" s="33" t="s">
        <v>242</v>
      </c>
      <c r="C525" s="33" t="s">
        <v>235</v>
      </c>
      <c r="D525" s="32" t="s">
        <v>101</v>
      </c>
      <c r="E525" s="32" t="s">
        <v>360</v>
      </c>
      <c r="F525" s="32" t="s">
        <v>235</v>
      </c>
      <c r="G525" s="98"/>
      <c r="H525" s="146">
        <f>H526</f>
        <v>1510</v>
      </c>
      <c r="I525" s="165"/>
    </row>
    <row r="526" spans="1:9" ht="15" customHeight="1">
      <c r="A526" s="62" t="s">
        <v>106</v>
      </c>
      <c r="B526" s="33" t="s">
        <v>242</v>
      </c>
      <c r="C526" s="33" t="s">
        <v>235</v>
      </c>
      <c r="D526" s="32" t="s">
        <v>101</v>
      </c>
      <c r="E526" s="32" t="s">
        <v>360</v>
      </c>
      <c r="F526" s="32" t="s">
        <v>235</v>
      </c>
      <c r="G526" s="98" t="s">
        <v>112</v>
      </c>
      <c r="H526" s="146">
        <f>210+1300</f>
        <v>1510</v>
      </c>
      <c r="I526" s="165"/>
    </row>
    <row r="527" spans="1:9" ht="59.25" customHeight="1">
      <c r="A527" s="192" t="s">
        <v>215</v>
      </c>
      <c r="B527" s="33" t="s">
        <v>242</v>
      </c>
      <c r="C527" s="33" t="s">
        <v>235</v>
      </c>
      <c r="D527" s="32" t="s">
        <v>101</v>
      </c>
      <c r="E527" s="32" t="s">
        <v>102</v>
      </c>
      <c r="F527" s="32" t="s">
        <v>233</v>
      </c>
      <c r="G527" s="98"/>
      <c r="H527" s="146">
        <f>H528</f>
        <v>110817</v>
      </c>
      <c r="I527" s="165"/>
    </row>
    <row r="528" spans="1:9" ht="59.25" customHeight="1">
      <c r="A528" s="192" t="s">
        <v>64</v>
      </c>
      <c r="B528" s="33" t="s">
        <v>242</v>
      </c>
      <c r="C528" s="33" t="s">
        <v>235</v>
      </c>
      <c r="D528" s="32" t="s">
        <v>101</v>
      </c>
      <c r="E528" s="32" t="s">
        <v>102</v>
      </c>
      <c r="F528" s="32" t="s">
        <v>234</v>
      </c>
      <c r="G528" s="98"/>
      <c r="H528" s="146">
        <f>H529</f>
        <v>110817</v>
      </c>
      <c r="I528" s="165"/>
    </row>
    <row r="529" spans="1:9" ht="15" customHeight="1">
      <c r="A529" s="86" t="s">
        <v>106</v>
      </c>
      <c r="B529" s="33" t="s">
        <v>242</v>
      </c>
      <c r="C529" s="33" t="s">
        <v>235</v>
      </c>
      <c r="D529" s="32" t="s">
        <v>101</v>
      </c>
      <c r="E529" s="32" t="s">
        <v>102</v>
      </c>
      <c r="F529" s="32" t="s">
        <v>234</v>
      </c>
      <c r="G529" s="98" t="s">
        <v>112</v>
      </c>
      <c r="H529" s="146">
        <v>110817</v>
      </c>
      <c r="I529" s="165"/>
    </row>
    <row r="530" spans="1:9" ht="51">
      <c r="A530" s="86" t="s">
        <v>381</v>
      </c>
      <c r="B530" s="33" t="s">
        <v>242</v>
      </c>
      <c r="C530" s="33" t="s">
        <v>235</v>
      </c>
      <c r="D530" s="32" t="s">
        <v>101</v>
      </c>
      <c r="E530" s="32" t="s">
        <v>285</v>
      </c>
      <c r="F530" s="32" t="s">
        <v>233</v>
      </c>
      <c r="G530" s="98"/>
      <c r="H530" s="146">
        <f>H531+H533</f>
        <v>11757</v>
      </c>
      <c r="I530" s="165"/>
    </row>
    <row r="531" spans="1:9" ht="46.5" customHeight="1">
      <c r="A531" s="86" t="s">
        <v>137</v>
      </c>
      <c r="B531" s="33" t="s">
        <v>242</v>
      </c>
      <c r="C531" s="33" t="s">
        <v>235</v>
      </c>
      <c r="D531" s="32" t="s">
        <v>101</v>
      </c>
      <c r="E531" s="32" t="s">
        <v>285</v>
      </c>
      <c r="F531" s="32" t="s">
        <v>232</v>
      </c>
      <c r="G531" s="98"/>
      <c r="H531" s="146">
        <f>H532</f>
        <v>109</v>
      </c>
      <c r="I531" s="165"/>
    </row>
    <row r="532" spans="1:9" ht="14.25" customHeight="1">
      <c r="A532" s="86" t="s">
        <v>106</v>
      </c>
      <c r="B532" s="33" t="s">
        <v>242</v>
      </c>
      <c r="C532" s="33" t="s">
        <v>235</v>
      </c>
      <c r="D532" s="32" t="s">
        <v>101</v>
      </c>
      <c r="E532" s="32" t="s">
        <v>285</v>
      </c>
      <c r="F532" s="32" t="s">
        <v>232</v>
      </c>
      <c r="G532" s="98" t="s">
        <v>112</v>
      </c>
      <c r="H532" s="146">
        <v>109</v>
      </c>
      <c r="I532" s="165"/>
    </row>
    <row r="533" spans="1:9" ht="88.5" customHeight="1">
      <c r="A533" s="86" t="s">
        <v>61</v>
      </c>
      <c r="B533" s="33" t="s">
        <v>242</v>
      </c>
      <c r="C533" s="33" t="s">
        <v>235</v>
      </c>
      <c r="D533" s="32" t="s">
        <v>101</v>
      </c>
      <c r="E533" s="32" t="s">
        <v>285</v>
      </c>
      <c r="F533" s="32" t="s">
        <v>234</v>
      </c>
      <c r="G533" s="98"/>
      <c r="H533" s="146">
        <f>H534</f>
        <v>11648</v>
      </c>
      <c r="I533" s="165"/>
    </row>
    <row r="534" spans="1:9" ht="14.25" customHeight="1">
      <c r="A534" s="132" t="s">
        <v>106</v>
      </c>
      <c r="B534" s="33" t="s">
        <v>242</v>
      </c>
      <c r="C534" s="33" t="s">
        <v>235</v>
      </c>
      <c r="D534" s="32" t="s">
        <v>101</v>
      </c>
      <c r="E534" s="32" t="s">
        <v>285</v>
      </c>
      <c r="F534" s="32" t="s">
        <v>234</v>
      </c>
      <c r="G534" s="98" t="s">
        <v>112</v>
      </c>
      <c r="H534" s="146">
        <v>11648</v>
      </c>
      <c r="I534" s="165"/>
    </row>
    <row r="535" spans="1:9" ht="32.25" customHeight="1">
      <c r="A535" s="132" t="s">
        <v>410</v>
      </c>
      <c r="B535" s="33" t="s">
        <v>242</v>
      </c>
      <c r="C535" s="33" t="s">
        <v>235</v>
      </c>
      <c r="D535" s="32" t="s">
        <v>101</v>
      </c>
      <c r="E535" s="32" t="s">
        <v>14</v>
      </c>
      <c r="F535" s="32" t="s">
        <v>233</v>
      </c>
      <c r="G535" s="98"/>
      <c r="H535" s="146">
        <f>H536+H538+H540</f>
        <v>1200.5</v>
      </c>
      <c r="I535" s="165"/>
    </row>
    <row r="536" spans="1:9" ht="30" customHeight="1">
      <c r="A536" s="132" t="s">
        <v>363</v>
      </c>
      <c r="B536" s="33" t="s">
        <v>242</v>
      </c>
      <c r="C536" s="33" t="s">
        <v>235</v>
      </c>
      <c r="D536" s="32" t="s">
        <v>101</v>
      </c>
      <c r="E536" s="32" t="s">
        <v>14</v>
      </c>
      <c r="F536" s="32" t="s">
        <v>232</v>
      </c>
      <c r="G536" s="98"/>
      <c r="H536" s="146">
        <f>H537</f>
        <v>500</v>
      </c>
      <c r="I536" s="165"/>
    </row>
    <row r="537" spans="1:9" ht="14.25" customHeight="1">
      <c r="A537" s="132" t="s">
        <v>106</v>
      </c>
      <c r="B537" s="33" t="s">
        <v>242</v>
      </c>
      <c r="C537" s="33" t="s">
        <v>235</v>
      </c>
      <c r="D537" s="32" t="s">
        <v>101</v>
      </c>
      <c r="E537" s="32" t="s">
        <v>14</v>
      </c>
      <c r="F537" s="32" t="s">
        <v>232</v>
      </c>
      <c r="G537" s="98" t="s">
        <v>112</v>
      </c>
      <c r="H537" s="146">
        <f>210+290</f>
        <v>500</v>
      </c>
      <c r="I537" s="165"/>
    </row>
    <row r="538" spans="1:9" ht="42" customHeight="1">
      <c r="A538" s="132" t="s">
        <v>364</v>
      </c>
      <c r="B538" s="33" t="s">
        <v>242</v>
      </c>
      <c r="C538" s="33" t="s">
        <v>235</v>
      </c>
      <c r="D538" s="32" t="s">
        <v>101</v>
      </c>
      <c r="E538" s="32" t="s">
        <v>14</v>
      </c>
      <c r="F538" s="32" t="s">
        <v>234</v>
      </c>
      <c r="G538" s="98"/>
      <c r="H538" s="146">
        <f>H539</f>
        <v>250</v>
      </c>
      <c r="I538" s="165"/>
    </row>
    <row r="539" spans="1:9" ht="14.25" customHeight="1">
      <c r="A539" s="132" t="s">
        <v>106</v>
      </c>
      <c r="B539" s="33" t="s">
        <v>242</v>
      </c>
      <c r="C539" s="33" t="s">
        <v>235</v>
      </c>
      <c r="D539" s="32" t="s">
        <v>101</v>
      </c>
      <c r="E539" s="32" t="s">
        <v>14</v>
      </c>
      <c r="F539" s="32" t="s">
        <v>234</v>
      </c>
      <c r="G539" s="98" t="s">
        <v>112</v>
      </c>
      <c r="H539" s="146">
        <f>135+115</f>
        <v>250</v>
      </c>
      <c r="I539" s="165"/>
    </row>
    <row r="540" spans="1:9" ht="60" customHeight="1">
      <c r="A540" s="132" t="s">
        <v>365</v>
      </c>
      <c r="B540" s="33" t="s">
        <v>242</v>
      </c>
      <c r="C540" s="33" t="s">
        <v>235</v>
      </c>
      <c r="D540" s="32" t="s">
        <v>101</v>
      </c>
      <c r="E540" s="32" t="s">
        <v>14</v>
      </c>
      <c r="F540" s="32" t="s">
        <v>235</v>
      </c>
      <c r="G540" s="98"/>
      <c r="H540" s="146">
        <f>H541</f>
        <v>450.5</v>
      </c>
      <c r="I540" s="165"/>
    </row>
    <row r="541" spans="1:9" ht="14.25" customHeight="1">
      <c r="A541" s="132" t="s">
        <v>106</v>
      </c>
      <c r="B541" s="33" t="s">
        <v>242</v>
      </c>
      <c r="C541" s="33" t="s">
        <v>235</v>
      </c>
      <c r="D541" s="32" t="s">
        <v>101</v>
      </c>
      <c r="E541" s="32" t="s">
        <v>14</v>
      </c>
      <c r="F541" s="32" t="s">
        <v>235</v>
      </c>
      <c r="G541" s="98" t="s">
        <v>112</v>
      </c>
      <c r="H541" s="146">
        <f>135.5+315</f>
        <v>450.5</v>
      </c>
      <c r="I541" s="165"/>
    </row>
    <row r="542" spans="1:9" ht="16.5" customHeight="1">
      <c r="A542" s="132" t="s">
        <v>230</v>
      </c>
      <c r="B542" s="33" t="s">
        <v>242</v>
      </c>
      <c r="C542" s="33" t="s">
        <v>235</v>
      </c>
      <c r="D542" s="32" t="s">
        <v>189</v>
      </c>
      <c r="E542" s="32" t="s">
        <v>233</v>
      </c>
      <c r="F542" s="32" t="s">
        <v>233</v>
      </c>
      <c r="G542" s="98"/>
      <c r="H542" s="146">
        <f>H543+H546+H548+H550</f>
        <v>54987.1</v>
      </c>
      <c r="I542" s="165"/>
    </row>
    <row r="543" spans="1:9" ht="42.75" customHeight="1">
      <c r="A543" s="86" t="s">
        <v>57</v>
      </c>
      <c r="B543" s="33" t="s">
        <v>242</v>
      </c>
      <c r="C543" s="33" t="s">
        <v>235</v>
      </c>
      <c r="D543" s="32" t="s">
        <v>189</v>
      </c>
      <c r="E543" s="32" t="s">
        <v>99</v>
      </c>
      <c r="F543" s="32" t="s">
        <v>233</v>
      </c>
      <c r="G543" s="98"/>
      <c r="H543" s="146">
        <f>H544+H545</f>
        <v>15625</v>
      </c>
      <c r="I543" s="165"/>
    </row>
    <row r="544" spans="1:9" ht="14.25" customHeight="1">
      <c r="A544" s="86" t="s">
        <v>107</v>
      </c>
      <c r="B544" s="33" t="s">
        <v>242</v>
      </c>
      <c r="C544" s="33" t="s">
        <v>235</v>
      </c>
      <c r="D544" s="32" t="s">
        <v>189</v>
      </c>
      <c r="E544" s="32" t="s">
        <v>99</v>
      </c>
      <c r="F544" s="32" t="s">
        <v>233</v>
      </c>
      <c r="G544" s="98" t="s">
        <v>113</v>
      </c>
      <c r="H544" s="146">
        <v>3500</v>
      </c>
      <c r="I544" s="165"/>
    </row>
    <row r="545" spans="1:9" ht="12.75">
      <c r="A545" s="86" t="s">
        <v>320</v>
      </c>
      <c r="B545" s="33" t="s">
        <v>242</v>
      </c>
      <c r="C545" s="33" t="s">
        <v>235</v>
      </c>
      <c r="D545" s="32" t="s">
        <v>189</v>
      </c>
      <c r="E545" s="32" t="s">
        <v>99</v>
      </c>
      <c r="F545" s="32" t="s">
        <v>233</v>
      </c>
      <c r="G545" s="98" t="s">
        <v>262</v>
      </c>
      <c r="H545" s="146">
        <v>12125</v>
      </c>
      <c r="I545" s="165"/>
    </row>
    <row r="546" spans="1:9" ht="29.25" customHeight="1">
      <c r="A546" s="86" t="s">
        <v>58</v>
      </c>
      <c r="B546" s="33" t="s">
        <v>242</v>
      </c>
      <c r="C546" s="33" t="s">
        <v>235</v>
      </c>
      <c r="D546" s="32" t="s">
        <v>189</v>
      </c>
      <c r="E546" s="32" t="s">
        <v>312</v>
      </c>
      <c r="F546" s="32" t="s">
        <v>233</v>
      </c>
      <c r="G546" s="98"/>
      <c r="H546" s="146">
        <f>H547</f>
        <v>2776.5</v>
      </c>
      <c r="I546" s="165"/>
    </row>
    <row r="547" spans="1:9" ht="17.25" customHeight="1">
      <c r="A547" s="86" t="s">
        <v>320</v>
      </c>
      <c r="B547" s="33" t="s">
        <v>242</v>
      </c>
      <c r="C547" s="33" t="s">
        <v>235</v>
      </c>
      <c r="D547" s="32" t="s">
        <v>189</v>
      </c>
      <c r="E547" s="32" t="s">
        <v>312</v>
      </c>
      <c r="F547" s="32" t="s">
        <v>233</v>
      </c>
      <c r="G547" s="98" t="s">
        <v>262</v>
      </c>
      <c r="H547" s="146">
        <f>3210-433.5</f>
        <v>2776.5</v>
      </c>
      <c r="I547" s="165"/>
    </row>
    <row r="548" spans="1:9" ht="32.25" customHeight="1">
      <c r="A548" s="185" t="s">
        <v>116</v>
      </c>
      <c r="B548" s="33" t="s">
        <v>242</v>
      </c>
      <c r="C548" s="33" t="s">
        <v>235</v>
      </c>
      <c r="D548" s="32" t="s">
        <v>189</v>
      </c>
      <c r="E548" s="32" t="s">
        <v>423</v>
      </c>
      <c r="F548" s="32" t="s">
        <v>233</v>
      </c>
      <c r="G548" s="98"/>
      <c r="H548" s="146">
        <f>H549</f>
        <v>33951</v>
      </c>
      <c r="I548" s="165"/>
    </row>
    <row r="549" spans="1:9" ht="15" customHeight="1">
      <c r="A549" s="132" t="s">
        <v>106</v>
      </c>
      <c r="B549" s="33" t="s">
        <v>242</v>
      </c>
      <c r="C549" s="33" t="s">
        <v>235</v>
      </c>
      <c r="D549" s="32" t="s">
        <v>189</v>
      </c>
      <c r="E549" s="32" t="s">
        <v>423</v>
      </c>
      <c r="F549" s="32" t="s">
        <v>233</v>
      </c>
      <c r="G549" s="98" t="s">
        <v>112</v>
      </c>
      <c r="H549" s="146">
        <v>33951</v>
      </c>
      <c r="I549" s="165"/>
    </row>
    <row r="550" spans="1:9" ht="45" customHeight="1">
      <c r="A550" s="62" t="s">
        <v>340</v>
      </c>
      <c r="B550" s="33" t="s">
        <v>242</v>
      </c>
      <c r="C550" s="33" t="s">
        <v>235</v>
      </c>
      <c r="D550" s="32" t="s">
        <v>189</v>
      </c>
      <c r="E550" s="32" t="s">
        <v>47</v>
      </c>
      <c r="F550" s="32" t="s">
        <v>233</v>
      </c>
      <c r="G550" s="98"/>
      <c r="H550" s="146">
        <f>H551</f>
        <v>2634.6</v>
      </c>
      <c r="I550" s="165"/>
    </row>
    <row r="551" spans="1:9" ht="15" customHeight="1">
      <c r="A551" s="132" t="s">
        <v>106</v>
      </c>
      <c r="B551" s="33" t="s">
        <v>242</v>
      </c>
      <c r="C551" s="33" t="s">
        <v>235</v>
      </c>
      <c r="D551" s="32" t="s">
        <v>189</v>
      </c>
      <c r="E551" s="32" t="s">
        <v>47</v>
      </c>
      <c r="F551" s="32" t="s">
        <v>233</v>
      </c>
      <c r="G551" s="98" t="s">
        <v>112</v>
      </c>
      <c r="H551" s="146">
        <v>2634.6</v>
      </c>
      <c r="I551" s="165"/>
    </row>
    <row r="552" spans="1:9" s="17" customFormat="1" ht="18" customHeight="1">
      <c r="A552" s="184" t="s">
        <v>184</v>
      </c>
      <c r="B552" s="163" t="s">
        <v>242</v>
      </c>
      <c r="C552" s="163" t="s">
        <v>236</v>
      </c>
      <c r="D552" s="178"/>
      <c r="E552" s="178"/>
      <c r="F552" s="178"/>
      <c r="G552" s="183"/>
      <c r="H552" s="147">
        <f>H553</f>
        <v>161723.8</v>
      </c>
      <c r="I552" s="164"/>
    </row>
    <row r="553" spans="1:9" ht="14.25" customHeight="1">
      <c r="A553" s="132" t="s">
        <v>321</v>
      </c>
      <c r="B553" s="33" t="s">
        <v>242</v>
      </c>
      <c r="C553" s="33" t="s">
        <v>236</v>
      </c>
      <c r="D553" s="32" t="s">
        <v>95</v>
      </c>
      <c r="E553" s="32" t="s">
        <v>233</v>
      </c>
      <c r="F553" s="32" t="s">
        <v>233</v>
      </c>
      <c r="G553" s="98"/>
      <c r="H553" s="146">
        <f>H554+H559+H566</f>
        <v>161723.8</v>
      </c>
      <c r="I553" s="165"/>
    </row>
    <row r="554" spans="1:9" ht="68.25" customHeight="1">
      <c r="A554" s="65" t="s">
        <v>139</v>
      </c>
      <c r="B554" s="33" t="s">
        <v>242</v>
      </c>
      <c r="C554" s="33" t="s">
        <v>236</v>
      </c>
      <c r="D554" s="32" t="s">
        <v>95</v>
      </c>
      <c r="E554" s="32" t="s">
        <v>242</v>
      </c>
      <c r="F554" s="32" t="s">
        <v>233</v>
      </c>
      <c r="G554" s="98"/>
      <c r="H554" s="146">
        <f>H555+H557</f>
        <v>45171.8</v>
      </c>
      <c r="I554" s="165"/>
    </row>
    <row r="555" spans="1:9" ht="76.5">
      <c r="A555" s="65" t="s">
        <v>146</v>
      </c>
      <c r="B555" s="33" t="s">
        <v>242</v>
      </c>
      <c r="C555" s="33" t="s">
        <v>236</v>
      </c>
      <c r="D555" s="32" t="s">
        <v>95</v>
      </c>
      <c r="E555" s="32" t="s">
        <v>242</v>
      </c>
      <c r="F555" s="32" t="s">
        <v>234</v>
      </c>
      <c r="G555" s="98"/>
      <c r="H555" s="146">
        <f>H556</f>
        <v>224.5</v>
      </c>
      <c r="I555" s="165"/>
    </row>
    <row r="556" spans="1:9" ht="12.75">
      <c r="A556" s="61" t="s">
        <v>106</v>
      </c>
      <c r="B556" s="33" t="s">
        <v>242</v>
      </c>
      <c r="C556" s="33" t="s">
        <v>236</v>
      </c>
      <c r="D556" s="32" t="s">
        <v>95</v>
      </c>
      <c r="E556" s="32" t="s">
        <v>242</v>
      </c>
      <c r="F556" s="32" t="s">
        <v>234</v>
      </c>
      <c r="G556" s="98" t="s">
        <v>112</v>
      </c>
      <c r="H556" s="146">
        <v>224.5</v>
      </c>
      <c r="I556" s="165"/>
    </row>
    <row r="557" spans="1:9" ht="63.75">
      <c r="A557" s="131" t="s">
        <v>8</v>
      </c>
      <c r="B557" s="33" t="s">
        <v>242</v>
      </c>
      <c r="C557" s="33" t="s">
        <v>236</v>
      </c>
      <c r="D557" s="32" t="s">
        <v>95</v>
      </c>
      <c r="E557" s="32" t="s">
        <v>242</v>
      </c>
      <c r="F557" s="32" t="s">
        <v>235</v>
      </c>
      <c r="G557" s="98"/>
      <c r="H557" s="146">
        <f>H558</f>
        <v>44947.3</v>
      </c>
      <c r="I557" s="165"/>
    </row>
    <row r="558" spans="1:9" ht="12.75">
      <c r="A558" s="61" t="s">
        <v>106</v>
      </c>
      <c r="B558" s="33" t="s">
        <v>242</v>
      </c>
      <c r="C558" s="33" t="s">
        <v>236</v>
      </c>
      <c r="D558" s="32" t="s">
        <v>95</v>
      </c>
      <c r="E558" s="32" t="s">
        <v>242</v>
      </c>
      <c r="F558" s="32" t="s">
        <v>235</v>
      </c>
      <c r="G558" s="98" t="s">
        <v>112</v>
      </c>
      <c r="H558" s="146">
        <v>44947.3</v>
      </c>
      <c r="I558" s="165"/>
    </row>
    <row r="559" spans="1:9" ht="41.25" customHeight="1">
      <c r="A559" s="65" t="s">
        <v>266</v>
      </c>
      <c r="B559" s="33" t="s">
        <v>242</v>
      </c>
      <c r="C559" s="33" t="s">
        <v>236</v>
      </c>
      <c r="D559" s="32" t="s">
        <v>95</v>
      </c>
      <c r="E559" s="32" t="s">
        <v>245</v>
      </c>
      <c r="F559" s="32" t="s">
        <v>233</v>
      </c>
      <c r="G559" s="98"/>
      <c r="H559" s="146">
        <f>H560+H562+H564</f>
        <v>115940</v>
      </c>
      <c r="I559" s="165"/>
    </row>
    <row r="560" spans="1:9" ht="51">
      <c r="A560" s="65" t="s">
        <v>267</v>
      </c>
      <c r="B560" s="33" t="s">
        <v>242</v>
      </c>
      <c r="C560" s="33" t="s">
        <v>236</v>
      </c>
      <c r="D560" s="32" t="s">
        <v>95</v>
      </c>
      <c r="E560" s="32" t="s">
        <v>245</v>
      </c>
      <c r="F560" s="32" t="s">
        <v>243</v>
      </c>
      <c r="G560" s="98"/>
      <c r="H560" s="146">
        <f>H561</f>
        <v>12905.7</v>
      </c>
      <c r="I560" s="165"/>
    </row>
    <row r="561" spans="1:9" ht="14.25" customHeight="1">
      <c r="A561" s="62" t="s">
        <v>106</v>
      </c>
      <c r="B561" s="33" t="s">
        <v>242</v>
      </c>
      <c r="C561" s="33" t="s">
        <v>236</v>
      </c>
      <c r="D561" s="32" t="s">
        <v>95</v>
      </c>
      <c r="E561" s="32" t="s">
        <v>245</v>
      </c>
      <c r="F561" s="32" t="s">
        <v>243</v>
      </c>
      <c r="G561" s="98" t="s">
        <v>112</v>
      </c>
      <c r="H561" s="146">
        <v>12905.7</v>
      </c>
      <c r="I561" s="165"/>
    </row>
    <row r="562" spans="1:9" ht="51" customHeight="1">
      <c r="A562" s="65" t="s">
        <v>268</v>
      </c>
      <c r="B562" s="33" t="s">
        <v>242</v>
      </c>
      <c r="C562" s="33" t="s">
        <v>236</v>
      </c>
      <c r="D562" s="32" t="s">
        <v>95</v>
      </c>
      <c r="E562" s="32" t="s">
        <v>245</v>
      </c>
      <c r="F562" s="32" t="s">
        <v>244</v>
      </c>
      <c r="G562" s="98"/>
      <c r="H562" s="146">
        <f>H563</f>
        <v>18431.3</v>
      </c>
      <c r="I562" s="165"/>
    </row>
    <row r="563" spans="1:9" ht="12.75">
      <c r="A563" s="132" t="s">
        <v>164</v>
      </c>
      <c r="B563" s="33" t="s">
        <v>242</v>
      </c>
      <c r="C563" s="33" t="s">
        <v>236</v>
      </c>
      <c r="D563" s="32" t="s">
        <v>95</v>
      </c>
      <c r="E563" s="32" t="s">
        <v>245</v>
      </c>
      <c r="F563" s="32" t="s">
        <v>244</v>
      </c>
      <c r="G563" s="98" t="s">
        <v>238</v>
      </c>
      <c r="H563" s="146">
        <v>18431.3</v>
      </c>
      <c r="I563" s="165"/>
    </row>
    <row r="564" spans="1:9" ht="51.75" customHeight="1">
      <c r="A564" s="65" t="s">
        <v>269</v>
      </c>
      <c r="B564" s="33" t="s">
        <v>242</v>
      </c>
      <c r="C564" s="33" t="s">
        <v>236</v>
      </c>
      <c r="D564" s="32" t="s">
        <v>95</v>
      </c>
      <c r="E564" s="32" t="s">
        <v>245</v>
      </c>
      <c r="F564" s="32" t="s">
        <v>98</v>
      </c>
      <c r="G564" s="98"/>
      <c r="H564" s="146">
        <f>H565</f>
        <v>84603</v>
      </c>
      <c r="I564" s="165"/>
    </row>
    <row r="565" spans="1:9" ht="12.75">
      <c r="A565" s="62" t="s">
        <v>394</v>
      </c>
      <c r="B565" s="33" t="s">
        <v>242</v>
      </c>
      <c r="C565" s="33" t="s">
        <v>236</v>
      </c>
      <c r="D565" s="32" t="s">
        <v>95</v>
      </c>
      <c r="E565" s="32" t="s">
        <v>245</v>
      </c>
      <c r="F565" s="32" t="s">
        <v>98</v>
      </c>
      <c r="G565" s="98" t="s">
        <v>112</v>
      </c>
      <c r="H565" s="146">
        <v>84603</v>
      </c>
      <c r="I565" s="165"/>
    </row>
    <row r="566" spans="1:9" ht="12.75">
      <c r="A566" s="161" t="s">
        <v>417</v>
      </c>
      <c r="B566" s="33" t="s">
        <v>242</v>
      </c>
      <c r="C566" s="33" t="s">
        <v>236</v>
      </c>
      <c r="D566" s="32" t="s">
        <v>95</v>
      </c>
      <c r="E566" s="32" t="s">
        <v>80</v>
      </c>
      <c r="F566" s="32" t="s">
        <v>233</v>
      </c>
      <c r="G566" s="98"/>
      <c r="H566" s="146">
        <f>H567</f>
        <v>612</v>
      </c>
      <c r="I566" s="165"/>
    </row>
    <row r="567" spans="1:9" ht="63.75">
      <c r="A567" s="86" t="s">
        <v>59</v>
      </c>
      <c r="B567" s="33" t="s">
        <v>242</v>
      </c>
      <c r="C567" s="33" t="s">
        <v>236</v>
      </c>
      <c r="D567" s="32" t="s">
        <v>95</v>
      </c>
      <c r="E567" s="32" t="s">
        <v>80</v>
      </c>
      <c r="F567" s="32" t="s">
        <v>244</v>
      </c>
      <c r="G567" s="98"/>
      <c r="H567" s="146">
        <f>H568</f>
        <v>612</v>
      </c>
      <c r="I567" s="165"/>
    </row>
    <row r="568" spans="1:9" ht="12.75">
      <c r="A568" s="132" t="s">
        <v>164</v>
      </c>
      <c r="B568" s="33" t="s">
        <v>242</v>
      </c>
      <c r="C568" s="33" t="s">
        <v>236</v>
      </c>
      <c r="D568" s="32" t="s">
        <v>95</v>
      </c>
      <c r="E568" s="32" t="s">
        <v>80</v>
      </c>
      <c r="F568" s="32" t="s">
        <v>244</v>
      </c>
      <c r="G568" s="98" t="s">
        <v>238</v>
      </c>
      <c r="H568" s="146">
        <v>612</v>
      </c>
      <c r="I568" s="165"/>
    </row>
    <row r="569" spans="1:9" s="17" customFormat="1" ht="17.25" customHeight="1">
      <c r="A569" s="193" t="s">
        <v>291</v>
      </c>
      <c r="B569" s="194"/>
      <c r="C569" s="194"/>
      <c r="D569" s="195"/>
      <c r="E569" s="195"/>
      <c r="F569" s="195"/>
      <c r="G569" s="196"/>
      <c r="H569" s="170">
        <f>H15+H108+H118+H165+H262+H268+H417+H453+H513</f>
        <v>7496582.94</v>
      </c>
      <c r="I569" s="164"/>
    </row>
    <row r="570" spans="1:9" ht="20.25" customHeight="1">
      <c r="A570" s="197"/>
      <c r="B570" s="198"/>
      <c r="C570" s="198"/>
      <c r="D570" s="198"/>
      <c r="E570" s="198"/>
      <c r="F570" s="198"/>
      <c r="G570" s="199"/>
      <c r="H570" s="171"/>
      <c r="I570" s="156"/>
    </row>
    <row r="571" spans="1:9" ht="12.75" hidden="1">
      <c r="A571" s="200"/>
      <c r="B571" s="32"/>
      <c r="C571" s="32"/>
      <c r="D571" s="32"/>
      <c r="E571" s="32"/>
      <c r="F571" s="32"/>
      <c r="G571" s="201"/>
      <c r="H571" s="172"/>
      <c r="I571" s="157"/>
    </row>
    <row r="572" spans="1:9" ht="12.75" hidden="1">
      <c r="A572" s="200"/>
      <c r="B572" s="32"/>
      <c r="C572" s="32"/>
      <c r="D572" s="32"/>
      <c r="E572" s="32"/>
      <c r="F572" s="32"/>
      <c r="G572" s="201"/>
      <c r="H572" s="173"/>
      <c r="I572" s="158"/>
    </row>
    <row r="573" spans="1:9" ht="12.75">
      <c r="A573" s="200"/>
      <c r="B573" s="32"/>
      <c r="C573" s="32"/>
      <c r="D573" s="32"/>
      <c r="E573" s="198"/>
      <c r="F573" s="32"/>
      <c r="G573" s="201"/>
      <c r="H573" s="173"/>
      <c r="I573" s="158"/>
    </row>
    <row r="574" spans="1:9" ht="19.5" customHeight="1">
      <c r="A574" s="200"/>
      <c r="B574" s="32"/>
      <c r="C574" s="32"/>
      <c r="D574" s="202"/>
      <c r="E574" s="202"/>
      <c r="F574" s="202"/>
      <c r="G574" s="203"/>
      <c r="H574" s="174"/>
      <c r="I574" s="159"/>
    </row>
    <row r="575" spans="1:9" ht="15" customHeight="1">
      <c r="A575" s="200"/>
      <c r="B575" s="32"/>
      <c r="C575" s="32"/>
      <c r="D575" s="202"/>
      <c r="E575" s="202"/>
      <c r="F575" s="204"/>
      <c r="G575" s="203"/>
      <c r="H575" s="174"/>
      <c r="I575" s="159"/>
    </row>
    <row r="576" spans="1:9" ht="12.75">
      <c r="A576" s="200"/>
      <c r="B576" s="32"/>
      <c r="C576" s="32"/>
      <c r="D576" s="202"/>
      <c r="E576" s="202"/>
      <c r="F576" s="202"/>
      <c r="G576" s="203"/>
      <c r="H576" s="174"/>
      <c r="I576" s="159"/>
    </row>
    <row r="577" spans="1:9" ht="12.75">
      <c r="A577" s="200"/>
      <c r="B577" s="32"/>
      <c r="C577" s="32"/>
      <c r="D577" s="205"/>
      <c r="E577" s="206"/>
      <c r="F577" s="206"/>
      <c r="G577" s="207"/>
      <c r="H577" s="175"/>
      <c r="I577" s="160"/>
    </row>
    <row r="578" spans="1:9" ht="12.75">
      <c r="A578" s="200"/>
      <c r="B578" s="32"/>
      <c r="C578" s="32"/>
      <c r="D578" s="205"/>
      <c r="E578" s="206"/>
      <c r="F578" s="206"/>
      <c r="G578" s="207"/>
      <c r="H578" s="175"/>
      <c r="I578" s="160"/>
    </row>
    <row r="579" spans="1:9" ht="12.75">
      <c r="A579" s="200"/>
      <c r="B579" s="32"/>
      <c r="C579" s="32"/>
      <c r="D579" s="205"/>
      <c r="E579" s="206"/>
      <c r="F579" s="206"/>
      <c r="G579" s="207"/>
      <c r="H579" s="175"/>
      <c r="I579" s="160"/>
    </row>
    <row r="580" spans="1:9" ht="12.75">
      <c r="A580" s="200"/>
      <c r="B580" s="32"/>
      <c r="C580" s="32"/>
      <c r="D580" s="205"/>
      <c r="E580" s="206"/>
      <c r="F580" s="206"/>
      <c r="G580" s="207"/>
      <c r="H580" s="175"/>
      <c r="I580" s="160"/>
    </row>
    <row r="581" spans="1:9" ht="12.75">
      <c r="A581" s="200"/>
      <c r="B581" s="32"/>
      <c r="C581" s="32"/>
      <c r="D581" s="32"/>
      <c r="E581" s="32"/>
      <c r="F581" s="32"/>
      <c r="G581" s="208"/>
      <c r="H581" s="176"/>
      <c r="I581" s="150"/>
    </row>
    <row r="582" spans="1:9" ht="12.75">
      <c r="A582" s="200"/>
      <c r="B582" s="32"/>
      <c r="C582" s="32"/>
      <c r="D582" s="32"/>
      <c r="E582" s="32"/>
      <c r="F582" s="32"/>
      <c r="G582" s="208"/>
      <c r="H582" s="176"/>
      <c r="I582" s="150"/>
    </row>
    <row r="583" spans="1:9" ht="12.75">
      <c r="A583" s="200"/>
      <c r="B583" s="32"/>
      <c r="C583" s="32"/>
      <c r="D583" s="32"/>
      <c r="E583" s="32"/>
      <c r="F583" s="32"/>
      <c r="G583" s="208"/>
      <c r="H583" s="176"/>
      <c r="I583" s="150"/>
    </row>
    <row r="584" spans="1:9" ht="12.75">
      <c r="A584" s="200"/>
      <c r="B584" s="32"/>
      <c r="C584" s="32"/>
      <c r="D584" s="32"/>
      <c r="E584" s="32"/>
      <c r="F584" s="32"/>
      <c r="G584" s="208"/>
      <c r="H584" s="176"/>
      <c r="I584" s="150"/>
    </row>
    <row r="585" spans="1:9" ht="12.75">
      <c r="A585" s="200"/>
      <c r="B585" s="32"/>
      <c r="C585" s="32"/>
      <c r="D585" s="32"/>
      <c r="E585" s="32"/>
      <c r="F585" s="32"/>
      <c r="G585" s="208"/>
      <c r="H585" s="176"/>
      <c r="I585" s="150"/>
    </row>
    <row r="586" spans="1:9" ht="12.75">
      <c r="A586" s="200"/>
      <c r="B586" s="32"/>
      <c r="C586" s="32"/>
      <c r="D586" s="32"/>
      <c r="E586" s="32"/>
      <c r="F586" s="32"/>
      <c r="G586" s="208"/>
      <c r="H586" s="176"/>
      <c r="I586" s="150"/>
    </row>
    <row r="587" spans="1:9" ht="12.75">
      <c r="A587" s="200"/>
      <c r="B587" s="32"/>
      <c r="C587" s="32"/>
      <c r="D587" s="32"/>
      <c r="E587" s="32"/>
      <c r="F587" s="32"/>
      <c r="G587" s="208"/>
      <c r="H587" s="176"/>
      <c r="I587" s="150"/>
    </row>
    <row r="588" spans="1:9" ht="12.75">
      <c r="A588" s="200"/>
      <c r="B588" s="32"/>
      <c r="C588" s="32"/>
      <c r="D588" s="32"/>
      <c r="E588" s="32"/>
      <c r="F588" s="32"/>
      <c r="G588" s="208"/>
      <c r="H588" s="176"/>
      <c r="I588" s="150"/>
    </row>
    <row r="589" spans="1:9" ht="12.75">
      <c r="A589" s="200"/>
      <c r="B589" s="32"/>
      <c r="C589" s="32"/>
      <c r="D589" s="32"/>
      <c r="E589" s="32"/>
      <c r="F589" s="32"/>
      <c r="G589" s="208"/>
      <c r="H589" s="176"/>
      <c r="I589" s="150"/>
    </row>
    <row r="590" spans="1:9" ht="12.75">
      <c r="A590" s="200"/>
      <c r="B590" s="32"/>
      <c r="C590" s="32"/>
      <c r="D590" s="32"/>
      <c r="E590" s="32"/>
      <c r="F590" s="32"/>
      <c r="G590" s="208"/>
      <c r="H590" s="176"/>
      <c r="I590" s="150"/>
    </row>
    <row r="591" spans="1:9" ht="12.75">
      <c r="A591" s="200"/>
      <c r="B591" s="32"/>
      <c r="C591" s="32"/>
      <c r="D591" s="32"/>
      <c r="E591" s="32"/>
      <c r="F591" s="32"/>
      <c r="G591" s="208"/>
      <c r="H591" s="176"/>
      <c r="I591" s="150"/>
    </row>
    <row r="592" spans="1:9" ht="12.75">
      <c r="A592" s="200"/>
      <c r="B592" s="32"/>
      <c r="C592" s="32"/>
      <c r="D592" s="32"/>
      <c r="E592" s="32"/>
      <c r="F592" s="32"/>
      <c r="G592" s="208"/>
      <c r="H592" s="176"/>
      <c r="I592" s="150"/>
    </row>
    <row r="593" spans="1:9" ht="12.75">
      <c r="A593" s="200"/>
      <c r="B593" s="32"/>
      <c r="C593" s="32"/>
      <c r="D593" s="32"/>
      <c r="E593" s="32"/>
      <c r="F593" s="32"/>
      <c r="G593" s="208"/>
      <c r="H593" s="176"/>
      <c r="I593" s="150"/>
    </row>
    <row r="594" spans="1:9" ht="12.75">
      <c r="A594" s="200"/>
      <c r="B594" s="32"/>
      <c r="C594" s="32"/>
      <c r="D594" s="32"/>
      <c r="E594" s="32"/>
      <c r="F594" s="32"/>
      <c r="G594" s="208"/>
      <c r="H594" s="176"/>
      <c r="I594" s="150"/>
    </row>
    <row r="595" spans="1:9" ht="12.75">
      <c r="A595" s="200"/>
      <c r="B595" s="32"/>
      <c r="C595" s="32"/>
      <c r="D595" s="32"/>
      <c r="E595" s="32"/>
      <c r="F595" s="32"/>
      <c r="G595" s="208"/>
      <c r="H595" s="176"/>
      <c r="I595" s="150"/>
    </row>
    <row r="596" spans="1:9" ht="12.75">
      <c r="A596" s="200"/>
      <c r="B596" s="32"/>
      <c r="C596" s="32"/>
      <c r="D596" s="32"/>
      <c r="E596" s="32"/>
      <c r="F596" s="32"/>
      <c r="G596" s="208"/>
      <c r="H596" s="176"/>
      <c r="I596" s="150"/>
    </row>
    <row r="597" spans="1:9" ht="12.75">
      <c r="A597" s="200"/>
      <c r="B597" s="32"/>
      <c r="C597" s="32"/>
      <c r="D597" s="32"/>
      <c r="E597" s="32"/>
      <c r="F597" s="32"/>
      <c r="G597" s="208"/>
      <c r="H597" s="176"/>
      <c r="I597" s="150"/>
    </row>
    <row r="598" spans="1:9" ht="12.75">
      <c r="A598" s="200"/>
      <c r="B598" s="32"/>
      <c r="C598" s="32"/>
      <c r="D598" s="32"/>
      <c r="E598" s="32"/>
      <c r="F598" s="32"/>
      <c r="G598" s="208"/>
      <c r="H598" s="176"/>
      <c r="I598" s="150"/>
    </row>
    <row r="599" spans="1:9" ht="12.75">
      <c r="A599" s="200"/>
      <c r="B599" s="32"/>
      <c r="C599" s="32"/>
      <c r="D599" s="32"/>
      <c r="E599" s="32"/>
      <c r="F599" s="32"/>
      <c r="G599" s="208"/>
      <c r="H599" s="176"/>
      <c r="I599" s="150"/>
    </row>
    <row r="600" spans="1:9" ht="12.75">
      <c r="A600" s="200"/>
      <c r="B600" s="32"/>
      <c r="C600" s="32"/>
      <c r="D600" s="32"/>
      <c r="E600" s="32"/>
      <c r="F600" s="32"/>
      <c r="G600" s="208"/>
      <c r="H600" s="176"/>
      <c r="I600" s="150"/>
    </row>
    <row r="601" spans="1:9" ht="12.75">
      <c r="A601" s="200"/>
      <c r="B601" s="32"/>
      <c r="C601" s="32"/>
      <c r="D601" s="32"/>
      <c r="E601" s="32"/>
      <c r="F601" s="32"/>
      <c r="G601" s="208"/>
      <c r="H601" s="176"/>
      <c r="I601" s="150"/>
    </row>
    <row r="602" spans="1:9" ht="12.75">
      <c r="A602" s="200"/>
      <c r="B602" s="32"/>
      <c r="C602" s="32"/>
      <c r="D602" s="32"/>
      <c r="E602" s="32"/>
      <c r="F602" s="32"/>
      <c r="G602" s="208"/>
      <c r="H602" s="176"/>
      <c r="I602" s="150"/>
    </row>
    <row r="603" spans="1:9" ht="12.75">
      <c r="A603" s="200"/>
      <c r="B603" s="32"/>
      <c r="C603" s="32"/>
      <c r="D603" s="32"/>
      <c r="E603" s="32"/>
      <c r="F603" s="32"/>
      <c r="G603" s="208"/>
      <c r="H603" s="176"/>
      <c r="I603" s="150"/>
    </row>
    <row r="604" spans="1:9" ht="12.75">
      <c r="A604" s="200"/>
      <c r="B604" s="32"/>
      <c r="C604" s="32"/>
      <c r="D604" s="32"/>
      <c r="E604" s="32"/>
      <c r="F604" s="32"/>
      <c r="G604" s="208"/>
      <c r="H604" s="176"/>
      <c r="I604" s="150"/>
    </row>
    <row r="605" spans="1:9" ht="12.75">
      <c r="A605" s="200"/>
      <c r="B605" s="32"/>
      <c r="C605" s="32"/>
      <c r="D605" s="32"/>
      <c r="E605" s="32"/>
      <c r="F605" s="32"/>
      <c r="G605" s="208"/>
      <c r="H605" s="176"/>
      <c r="I605" s="150"/>
    </row>
    <row r="606" spans="1:9" ht="12.75">
      <c r="A606" s="200"/>
      <c r="B606" s="32"/>
      <c r="C606" s="32"/>
      <c r="D606" s="32"/>
      <c r="E606" s="32"/>
      <c r="F606" s="32"/>
      <c r="G606" s="208"/>
      <c r="H606" s="176"/>
      <c r="I606" s="150"/>
    </row>
    <row r="607" spans="1:9" ht="12.75">
      <c r="A607" s="200"/>
      <c r="B607" s="32"/>
      <c r="C607" s="32"/>
      <c r="D607" s="32"/>
      <c r="E607" s="32"/>
      <c r="F607" s="32"/>
      <c r="G607" s="208"/>
      <c r="H607" s="176"/>
      <c r="I607" s="150"/>
    </row>
    <row r="608" spans="1:9" ht="12.75">
      <c r="A608" s="200"/>
      <c r="B608" s="32"/>
      <c r="C608" s="32"/>
      <c r="D608" s="32"/>
      <c r="E608" s="32"/>
      <c r="F608" s="32"/>
      <c r="G608" s="208"/>
      <c r="H608" s="176"/>
      <c r="I608" s="150"/>
    </row>
    <row r="609" spans="1:9" ht="12.75">
      <c r="A609" s="200"/>
      <c r="B609" s="32"/>
      <c r="C609" s="32"/>
      <c r="D609" s="32"/>
      <c r="E609" s="32"/>
      <c r="F609" s="32"/>
      <c r="G609" s="208"/>
      <c r="H609" s="176"/>
      <c r="I609" s="150"/>
    </row>
    <row r="610" spans="1:9" ht="12.75">
      <c r="A610" s="200"/>
      <c r="B610" s="32"/>
      <c r="C610" s="32"/>
      <c r="D610" s="32"/>
      <c r="E610" s="32"/>
      <c r="F610" s="32"/>
      <c r="G610" s="208"/>
      <c r="H610" s="176"/>
      <c r="I610" s="150"/>
    </row>
    <row r="611" spans="1:9" ht="12.75">
      <c r="A611" s="200"/>
      <c r="B611" s="32"/>
      <c r="C611" s="32"/>
      <c r="D611" s="32"/>
      <c r="E611" s="32"/>
      <c r="F611" s="32"/>
      <c r="G611" s="208"/>
      <c r="H611" s="176"/>
      <c r="I611" s="150"/>
    </row>
    <row r="612" spans="1:9" ht="12.75">
      <c r="A612" s="200"/>
      <c r="B612" s="32"/>
      <c r="C612" s="32"/>
      <c r="D612" s="32"/>
      <c r="E612" s="32"/>
      <c r="F612" s="32"/>
      <c r="G612" s="208"/>
      <c r="H612" s="176"/>
      <c r="I612" s="150"/>
    </row>
    <row r="613" spans="1:9" ht="12.75">
      <c r="A613" s="200"/>
      <c r="B613" s="32"/>
      <c r="C613" s="32"/>
      <c r="D613" s="32"/>
      <c r="E613" s="32"/>
      <c r="F613" s="32"/>
      <c r="G613" s="208"/>
      <c r="H613" s="176"/>
      <c r="I613" s="150"/>
    </row>
    <row r="614" spans="1:9" ht="12.75">
      <c r="A614" s="200"/>
      <c r="B614" s="32"/>
      <c r="C614" s="32"/>
      <c r="D614" s="32"/>
      <c r="E614" s="32"/>
      <c r="F614" s="32"/>
      <c r="G614" s="208"/>
      <c r="H614" s="176"/>
      <c r="I614" s="150"/>
    </row>
    <row r="615" spans="1:9" ht="12.75">
      <c r="A615" s="200"/>
      <c r="B615" s="32"/>
      <c r="C615" s="32"/>
      <c r="D615" s="32"/>
      <c r="E615" s="32"/>
      <c r="F615" s="32"/>
      <c r="G615" s="208"/>
      <c r="H615" s="176"/>
      <c r="I615" s="150"/>
    </row>
    <row r="616" spans="1:9" ht="12.75">
      <c r="A616" s="200"/>
      <c r="B616" s="32"/>
      <c r="C616" s="32"/>
      <c r="D616" s="32"/>
      <c r="E616" s="32"/>
      <c r="F616" s="32"/>
      <c r="G616" s="208"/>
      <c r="H616" s="176"/>
      <c r="I616" s="150"/>
    </row>
    <row r="617" spans="1:9" ht="12.75">
      <c r="A617" s="200"/>
      <c r="B617" s="32"/>
      <c r="C617" s="32"/>
      <c r="D617" s="32"/>
      <c r="E617" s="32"/>
      <c r="F617" s="32"/>
      <c r="G617" s="208"/>
      <c r="H617" s="176"/>
      <c r="I617" s="150"/>
    </row>
    <row r="618" spans="1:9" ht="12.75">
      <c r="A618" s="200"/>
      <c r="B618" s="32"/>
      <c r="C618" s="32"/>
      <c r="D618" s="32"/>
      <c r="E618" s="32"/>
      <c r="F618" s="32"/>
      <c r="G618" s="208"/>
      <c r="H618" s="176"/>
      <c r="I618" s="150"/>
    </row>
    <row r="619" spans="1:9" ht="12.75">
      <c r="A619" s="200"/>
      <c r="B619" s="32"/>
      <c r="C619" s="32"/>
      <c r="D619" s="32"/>
      <c r="E619" s="32"/>
      <c r="F619" s="32"/>
      <c r="G619" s="208"/>
      <c r="H619" s="176"/>
      <c r="I619" s="150"/>
    </row>
    <row r="620" spans="1:9" ht="12.75">
      <c r="A620" s="200"/>
      <c r="B620" s="32"/>
      <c r="C620" s="32"/>
      <c r="D620" s="32"/>
      <c r="E620" s="32"/>
      <c r="F620" s="32"/>
      <c r="G620" s="208"/>
      <c r="H620" s="176"/>
      <c r="I620" s="150"/>
    </row>
    <row r="621" spans="1:9" ht="12.75">
      <c r="A621" s="200"/>
      <c r="B621" s="32"/>
      <c r="C621" s="32"/>
      <c r="D621" s="32"/>
      <c r="E621" s="32"/>
      <c r="F621" s="32"/>
      <c r="G621" s="208"/>
      <c r="H621" s="176"/>
      <c r="I621" s="150"/>
    </row>
    <row r="622" spans="1:9" ht="12.75">
      <c r="A622" s="200"/>
      <c r="B622" s="32"/>
      <c r="C622" s="32"/>
      <c r="D622" s="32"/>
      <c r="E622" s="32"/>
      <c r="F622" s="32"/>
      <c r="G622" s="208"/>
      <c r="H622" s="176"/>
      <c r="I622" s="150"/>
    </row>
    <row r="623" spans="1:9" ht="12.75">
      <c r="A623" s="200"/>
      <c r="B623" s="32"/>
      <c r="C623" s="32"/>
      <c r="D623" s="32"/>
      <c r="E623" s="32"/>
      <c r="F623" s="32"/>
      <c r="G623" s="208"/>
      <c r="H623" s="176"/>
      <c r="I623" s="150"/>
    </row>
    <row r="624" spans="1:9" ht="12.75">
      <c r="A624" s="200"/>
      <c r="B624" s="32"/>
      <c r="C624" s="32"/>
      <c r="D624" s="32"/>
      <c r="E624" s="32"/>
      <c r="F624" s="32"/>
      <c r="G624" s="208"/>
      <c r="H624" s="176"/>
      <c r="I624" s="150"/>
    </row>
    <row r="625" spans="1:9" ht="12.75">
      <c r="A625" s="200"/>
      <c r="B625" s="32"/>
      <c r="C625" s="32"/>
      <c r="D625" s="32"/>
      <c r="E625" s="32"/>
      <c r="F625" s="32"/>
      <c r="G625" s="208"/>
      <c r="H625" s="176"/>
      <c r="I625" s="150"/>
    </row>
    <row r="626" spans="1:9" ht="12.75">
      <c r="A626" s="200"/>
      <c r="B626" s="32"/>
      <c r="C626" s="32"/>
      <c r="D626" s="32"/>
      <c r="E626" s="32"/>
      <c r="F626" s="32"/>
      <c r="G626" s="208"/>
      <c r="H626" s="176"/>
      <c r="I626" s="150"/>
    </row>
    <row r="627" spans="1:9" ht="12.75">
      <c r="A627" s="200"/>
      <c r="B627" s="32"/>
      <c r="C627" s="32"/>
      <c r="D627" s="32"/>
      <c r="E627" s="32"/>
      <c r="F627" s="32"/>
      <c r="G627" s="208"/>
      <c r="H627" s="176"/>
      <c r="I627" s="150"/>
    </row>
    <row r="628" spans="1:9" ht="12.75">
      <c r="A628" s="200"/>
      <c r="B628" s="32"/>
      <c r="C628" s="32"/>
      <c r="D628" s="32"/>
      <c r="E628" s="32"/>
      <c r="F628" s="32"/>
      <c r="G628" s="208"/>
      <c r="H628" s="176"/>
      <c r="I628" s="150"/>
    </row>
    <row r="629" spans="1:9" ht="12.75">
      <c r="A629" s="200"/>
      <c r="B629" s="32"/>
      <c r="C629" s="32"/>
      <c r="D629" s="32"/>
      <c r="E629" s="32"/>
      <c r="F629" s="32"/>
      <c r="G629" s="208"/>
      <c r="H629" s="176"/>
      <c r="I629" s="150"/>
    </row>
    <row r="630" spans="1:9" ht="12.75">
      <c r="A630" s="200"/>
      <c r="B630" s="32"/>
      <c r="C630" s="32"/>
      <c r="D630" s="32"/>
      <c r="E630" s="32"/>
      <c r="F630" s="32"/>
      <c r="G630" s="208"/>
      <c r="H630" s="176"/>
      <c r="I630" s="150"/>
    </row>
    <row r="631" spans="1:9" ht="12.75">
      <c r="A631" s="200"/>
      <c r="B631" s="32"/>
      <c r="C631" s="32"/>
      <c r="D631" s="32"/>
      <c r="E631" s="32"/>
      <c r="F631" s="32"/>
      <c r="G631" s="208"/>
      <c r="H631" s="176"/>
      <c r="I631" s="150"/>
    </row>
    <row r="632" spans="1:9" ht="12.75">
      <c r="A632" s="200"/>
      <c r="B632" s="32"/>
      <c r="C632" s="32"/>
      <c r="D632" s="32"/>
      <c r="E632" s="32"/>
      <c r="F632" s="32"/>
      <c r="G632" s="208"/>
      <c r="H632" s="176"/>
      <c r="I632" s="150"/>
    </row>
    <row r="633" spans="1:9" ht="12.75">
      <c r="A633" s="200"/>
      <c r="B633" s="32"/>
      <c r="C633" s="32"/>
      <c r="D633" s="32"/>
      <c r="E633" s="32"/>
      <c r="F633" s="32"/>
      <c r="G633" s="208"/>
      <c r="H633" s="176"/>
      <c r="I633" s="150"/>
    </row>
    <row r="634" spans="1:9" ht="12.75">
      <c r="A634" s="200"/>
      <c r="B634" s="32"/>
      <c r="C634" s="32"/>
      <c r="D634" s="32"/>
      <c r="E634" s="32"/>
      <c r="F634" s="32"/>
      <c r="G634" s="208"/>
      <c r="H634" s="176"/>
      <c r="I634" s="150"/>
    </row>
    <row r="635" spans="1:9" ht="12.75">
      <c r="A635" s="200"/>
      <c r="B635" s="32"/>
      <c r="C635" s="32"/>
      <c r="D635" s="32"/>
      <c r="E635" s="32"/>
      <c r="F635" s="32"/>
      <c r="G635" s="208"/>
      <c r="H635" s="176"/>
      <c r="I635" s="150"/>
    </row>
    <row r="636" spans="1:9" ht="12.75">
      <c r="A636" s="200"/>
      <c r="B636" s="32"/>
      <c r="C636" s="32"/>
      <c r="D636" s="32"/>
      <c r="E636" s="32"/>
      <c r="F636" s="32"/>
      <c r="G636" s="208"/>
      <c r="H636" s="176"/>
      <c r="I636" s="150"/>
    </row>
    <row r="637" spans="1:9" ht="12.75">
      <c r="A637" s="200"/>
      <c r="B637" s="32"/>
      <c r="C637" s="32"/>
      <c r="D637" s="32"/>
      <c r="E637" s="32"/>
      <c r="F637" s="32"/>
      <c r="G637" s="208"/>
      <c r="H637" s="176"/>
      <c r="I637" s="150"/>
    </row>
    <row r="638" spans="1:9" ht="12.75">
      <c r="A638" s="200"/>
      <c r="B638" s="32"/>
      <c r="C638" s="32"/>
      <c r="D638" s="32"/>
      <c r="E638" s="32"/>
      <c r="F638" s="32"/>
      <c r="G638" s="208"/>
      <c r="H638" s="176"/>
      <c r="I638" s="150"/>
    </row>
    <row r="639" spans="1:9" ht="12.75">
      <c r="A639" s="200"/>
      <c r="B639" s="32"/>
      <c r="C639" s="32"/>
      <c r="D639" s="32"/>
      <c r="E639" s="32"/>
      <c r="F639" s="32"/>
      <c r="G639" s="208"/>
      <c r="H639" s="176"/>
      <c r="I639" s="150"/>
    </row>
    <row r="640" spans="1:9" ht="12.75">
      <c r="A640" s="200"/>
      <c r="B640" s="32"/>
      <c r="C640" s="32"/>
      <c r="D640" s="32"/>
      <c r="E640" s="32"/>
      <c r="F640" s="32"/>
      <c r="G640" s="208"/>
      <c r="H640" s="176"/>
      <c r="I640" s="150"/>
    </row>
    <row r="641" spans="1:9" ht="12.75">
      <c r="A641" s="200"/>
      <c r="B641" s="32"/>
      <c r="C641" s="32"/>
      <c r="D641" s="32"/>
      <c r="E641" s="32"/>
      <c r="F641" s="32"/>
      <c r="G641" s="208"/>
      <c r="H641" s="176"/>
      <c r="I641" s="150"/>
    </row>
    <row r="642" spans="1:9" ht="12.75">
      <c r="A642" s="200"/>
      <c r="B642" s="32"/>
      <c r="C642" s="32"/>
      <c r="D642" s="32"/>
      <c r="E642" s="32"/>
      <c r="F642" s="32"/>
      <c r="G642" s="208"/>
      <c r="H642" s="176"/>
      <c r="I642" s="150"/>
    </row>
    <row r="643" spans="1:9" ht="12.75">
      <c r="A643" s="200"/>
      <c r="B643" s="32"/>
      <c r="C643" s="32"/>
      <c r="D643" s="32"/>
      <c r="E643" s="32"/>
      <c r="F643" s="32"/>
      <c r="G643" s="208"/>
      <c r="H643" s="176"/>
      <c r="I643" s="150"/>
    </row>
    <row r="644" spans="1:9" ht="12.75">
      <c r="A644" s="200"/>
      <c r="B644" s="32"/>
      <c r="C644" s="32"/>
      <c r="D644" s="32"/>
      <c r="E644" s="32"/>
      <c r="F644" s="32"/>
      <c r="G644" s="208"/>
      <c r="H644" s="176"/>
      <c r="I644" s="150"/>
    </row>
    <row r="645" spans="1:9" ht="12.75">
      <c r="A645" s="200"/>
      <c r="B645" s="32"/>
      <c r="C645" s="32"/>
      <c r="D645" s="32"/>
      <c r="E645" s="32"/>
      <c r="F645" s="32"/>
      <c r="G645" s="208"/>
      <c r="H645" s="176"/>
      <c r="I645" s="150"/>
    </row>
    <row r="646" spans="1:9" ht="12.75">
      <c r="A646" s="200"/>
      <c r="B646" s="32"/>
      <c r="C646" s="32"/>
      <c r="D646" s="32"/>
      <c r="E646" s="32"/>
      <c r="F646" s="32"/>
      <c r="G646" s="208"/>
      <c r="H646" s="176"/>
      <c r="I646" s="150"/>
    </row>
    <row r="647" spans="1:9" ht="12.75">
      <c r="A647" s="200"/>
      <c r="B647" s="32"/>
      <c r="C647" s="32"/>
      <c r="D647" s="32"/>
      <c r="E647" s="32"/>
      <c r="F647" s="32"/>
      <c r="G647" s="208"/>
      <c r="H647" s="176"/>
      <c r="I647" s="150"/>
    </row>
    <row r="648" spans="1:9" ht="12.75">
      <c r="A648" s="200"/>
      <c r="B648" s="32"/>
      <c r="C648" s="32"/>
      <c r="D648" s="32"/>
      <c r="E648" s="32"/>
      <c r="F648" s="32"/>
      <c r="G648" s="208"/>
      <c r="H648" s="176"/>
      <c r="I648" s="150"/>
    </row>
    <row r="649" spans="1:9" ht="12.75">
      <c r="A649" s="200"/>
      <c r="B649" s="32"/>
      <c r="C649" s="32"/>
      <c r="D649" s="32"/>
      <c r="E649" s="32"/>
      <c r="F649" s="32"/>
      <c r="G649" s="208"/>
      <c r="H649" s="176"/>
      <c r="I649" s="150"/>
    </row>
    <row r="650" spans="1:9" ht="12.75">
      <c r="A650" s="200"/>
      <c r="B650" s="32"/>
      <c r="C650" s="32"/>
      <c r="D650" s="32"/>
      <c r="E650" s="32"/>
      <c r="F650" s="32"/>
      <c r="G650" s="208"/>
      <c r="H650" s="176"/>
      <c r="I650" s="150"/>
    </row>
    <row r="651" spans="1:9" ht="12.75">
      <c r="A651" s="200"/>
      <c r="B651" s="32"/>
      <c r="C651" s="32"/>
      <c r="D651" s="32"/>
      <c r="E651" s="32"/>
      <c r="F651" s="32"/>
      <c r="G651" s="208"/>
      <c r="H651" s="176"/>
      <c r="I651" s="150"/>
    </row>
    <row r="652" spans="1:9" ht="12.75">
      <c r="A652" s="200"/>
      <c r="B652" s="32"/>
      <c r="C652" s="32"/>
      <c r="D652" s="32"/>
      <c r="E652" s="32"/>
      <c r="F652" s="32"/>
      <c r="G652" s="208"/>
      <c r="H652" s="176"/>
      <c r="I652" s="150"/>
    </row>
    <row r="653" spans="1:9" ht="12.75">
      <c r="A653" s="200"/>
      <c r="B653" s="32"/>
      <c r="C653" s="32"/>
      <c r="D653" s="32"/>
      <c r="E653" s="32"/>
      <c r="F653" s="32"/>
      <c r="G653" s="208"/>
      <c r="H653" s="176"/>
      <c r="I653" s="150"/>
    </row>
    <row r="654" spans="1:9" ht="12.75">
      <c r="A654" s="200"/>
      <c r="B654" s="32"/>
      <c r="C654" s="32"/>
      <c r="D654" s="32"/>
      <c r="E654" s="32"/>
      <c r="F654" s="32"/>
      <c r="G654" s="208"/>
      <c r="H654" s="176"/>
      <c r="I654" s="150"/>
    </row>
    <row r="655" spans="1:9" ht="12.75">
      <c r="A655" s="200"/>
      <c r="B655" s="32"/>
      <c r="C655" s="32"/>
      <c r="D655" s="32"/>
      <c r="E655" s="32"/>
      <c r="F655" s="32"/>
      <c r="G655" s="208"/>
      <c r="H655" s="176"/>
      <c r="I655" s="150"/>
    </row>
    <row r="656" spans="1:9" ht="12.75">
      <c r="A656" s="200"/>
      <c r="B656" s="32"/>
      <c r="C656" s="32"/>
      <c r="D656" s="32"/>
      <c r="E656" s="32"/>
      <c r="F656" s="32"/>
      <c r="G656" s="208"/>
      <c r="H656" s="176"/>
      <c r="I656" s="150"/>
    </row>
    <row r="657" spans="1:9" ht="12.75">
      <c r="A657" s="200"/>
      <c r="B657" s="32"/>
      <c r="C657" s="32"/>
      <c r="D657" s="32"/>
      <c r="E657" s="32"/>
      <c r="F657" s="32"/>
      <c r="G657" s="208"/>
      <c r="H657" s="176"/>
      <c r="I657" s="150"/>
    </row>
    <row r="658" spans="1:9" ht="12.75">
      <c r="A658" s="200"/>
      <c r="B658" s="32"/>
      <c r="C658" s="32"/>
      <c r="D658" s="32"/>
      <c r="E658" s="32"/>
      <c r="F658" s="32"/>
      <c r="G658" s="208"/>
      <c r="H658" s="176"/>
      <c r="I658" s="150"/>
    </row>
    <row r="659" spans="1:9" ht="12.75">
      <c r="A659" s="200"/>
      <c r="B659" s="32"/>
      <c r="C659" s="32"/>
      <c r="D659" s="32"/>
      <c r="E659" s="32"/>
      <c r="F659" s="32"/>
      <c r="G659" s="208"/>
      <c r="H659" s="176"/>
      <c r="I659" s="150"/>
    </row>
    <row r="660" spans="1:9" ht="12.75">
      <c r="A660" s="200"/>
      <c r="B660" s="32"/>
      <c r="C660" s="32"/>
      <c r="D660" s="32"/>
      <c r="E660" s="32"/>
      <c r="F660" s="32"/>
      <c r="G660" s="208"/>
      <c r="H660" s="176"/>
      <c r="I660" s="150"/>
    </row>
    <row r="661" spans="1:9" ht="12.75">
      <c r="A661" s="200"/>
      <c r="B661" s="32"/>
      <c r="C661" s="32"/>
      <c r="D661" s="32"/>
      <c r="E661" s="32"/>
      <c r="F661" s="32"/>
      <c r="G661" s="208"/>
      <c r="H661" s="176"/>
      <c r="I661" s="150"/>
    </row>
    <row r="662" spans="1:9" ht="12.75">
      <c r="A662" s="200"/>
      <c r="B662" s="32"/>
      <c r="C662" s="32"/>
      <c r="D662" s="32"/>
      <c r="E662" s="32"/>
      <c r="F662" s="32"/>
      <c r="G662" s="208"/>
      <c r="H662" s="176"/>
      <c r="I662" s="150"/>
    </row>
    <row r="663" spans="1:9" ht="12.75">
      <c r="A663" s="200"/>
      <c r="B663" s="32"/>
      <c r="C663" s="32"/>
      <c r="D663" s="32"/>
      <c r="E663" s="32"/>
      <c r="F663" s="32"/>
      <c r="G663" s="208"/>
      <c r="H663" s="176"/>
      <c r="I663" s="150"/>
    </row>
    <row r="664" spans="1:9" ht="12.75">
      <c r="A664" s="200"/>
      <c r="B664" s="32"/>
      <c r="C664" s="32"/>
      <c r="D664" s="32"/>
      <c r="E664" s="32"/>
      <c r="F664" s="32"/>
      <c r="G664" s="208"/>
      <c r="H664" s="176"/>
      <c r="I664" s="150"/>
    </row>
    <row r="665" spans="1:9" ht="12.75">
      <c r="A665" s="200"/>
      <c r="B665" s="32"/>
      <c r="C665" s="32"/>
      <c r="D665" s="32"/>
      <c r="E665" s="32"/>
      <c r="F665" s="32"/>
      <c r="G665" s="208"/>
      <c r="H665" s="176"/>
      <c r="I665" s="150"/>
    </row>
    <row r="666" spans="1:9" ht="12.75">
      <c r="A666" s="200"/>
      <c r="B666" s="32"/>
      <c r="C666" s="32"/>
      <c r="D666" s="32"/>
      <c r="E666" s="32"/>
      <c r="F666" s="32"/>
      <c r="G666" s="208"/>
      <c r="H666" s="176"/>
      <c r="I666" s="150"/>
    </row>
    <row r="667" spans="1:9" ht="12.75">
      <c r="A667" s="200"/>
      <c r="B667" s="32"/>
      <c r="C667" s="32"/>
      <c r="D667" s="32"/>
      <c r="E667" s="32"/>
      <c r="F667" s="32"/>
      <c r="G667" s="208"/>
      <c r="H667" s="176"/>
      <c r="I667" s="150"/>
    </row>
    <row r="668" spans="1:9" ht="12.75">
      <c r="A668" s="200"/>
      <c r="B668" s="32"/>
      <c r="C668" s="32"/>
      <c r="D668" s="32"/>
      <c r="E668" s="32"/>
      <c r="F668" s="32"/>
      <c r="G668" s="208"/>
      <c r="H668" s="176"/>
      <c r="I668" s="150"/>
    </row>
    <row r="669" spans="1:9" ht="12.75">
      <c r="A669" s="200"/>
      <c r="B669" s="32"/>
      <c r="C669" s="32"/>
      <c r="D669" s="32"/>
      <c r="E669" s="32"/>
      <c r="F669" s="32"/>
      <c r="G669" s="208"/>
      <c r="H669" s="176"/>
      <c r="I669" s="150"/>
    </row>
    <row r="670" spans="1:9" ht="12.75">
      <c r="A670" s="200"/>
      <c r="B670" s="32"/>
      <c r="C670" s="32"/>
      <c r="D670" s="32"/>
      <c r="E670" s="32"/>
      <c r="F670" s="32"/>
      <c r="G670" s="208"/>
      <c r="H670" s="176"/>
      <c r="I670" s="150"/>
    </row>
    <row r="671" spans="1:9" ht="12.75">
      <c r="A671" s="200"/>
      <c r="B671" s="32"/>
      <c r="C671" s="32"/>
      <c r="D671" s="32"/>
      <c r="E671" s="32"/>
      <c r="F671" s="32"/>
      <c r="G671" s="208"/>
      <c r="H671" s="176"/>
      <c r="I671" s="150"/>
    </row>
    <row r="672" spans="1:9" ht="12.75">
      <c r="A672" s="200"/>
      <c r="B672" s="32"/>
      <c r="C672" s="32"/>
      <c r="D672" s="32"/>
      <c r="E672" s="32"/>
      <c r="F672" s="32"/>
      <c r="G672" s="208"/>
      <c r="H672" s="176"/>
      <c r="I672" s="150"/>
    </row>
    <row r="673" spans="1:9" ht="12.75">
      <c r="A673" s="200"/>
      <c r="B673" s="32"/>
      <c r="C673" s="32"/>
      <c r="D673" s="32"/>
      <c r="E673" s="32"/>
      <c r="F673" s="32"/>
      <c r="G673" s="208"/>
      <c r="H673" s="176"/>
      <c r="I673" s="150"/>
    </row>
    <row r="674" spans="1:7" ht="12.75">
      <c r="A674" s="200"/>
      <c r="B674" s="32"/>
      <c r="C674" s="32"/>
      <c r="D674" s="32"/>
      <c r="E674" s="32"/>
      <c r="F674" s="32"/>
      <c r="G674" s="208"/>
    </row>
    <row r="675" spans="1:7" ht="12.75">
      <c r="A675" s="200"/>
      <c r="B675" s="32"/>
      <c r="C675" s="32"/>
      <c r="D675" s="32"/>
      <c r="E675" s="32"/>
      <c r="F675" s="32"/>
      <c r="G675" s="208"/>
    </row>
    <row r="676" spans="1:7" ht="12.75">
      <c r="A676" s="200"/>
      <c r="B676" s="32"/>
      <c r="C676" s="32"/>
      <c r="D676" s="32"/>
      <c r="E676" s="32"/>
      <c r="F676" s="32"/>
      <c r="G676" s="208"/>
    </row>
    <row r="677" spans="1:7" ht="12.75">
      <c r="A677" s="200"/>
      <c r="B677" s="32"/>
      <c r="C677" s="32"/>
      <c r="D677" s="32"/>
      <c r="E677" s="32"/>
      <c r="F677" s="32"/>
      <c r="G677" s="208"/>
    </row>
    <row r="678" spans="1:7" ht="12.75">
      <c r="A678" s="200"/>
      <c r="B678" s="32"/>
      <c r="C678" s="32"/>
      <c r="D678" s="32"/>
      <c r="E678" s="32"/>
      <c r="F678" s="32"/>
      <c r="G678" s="208"/>
    </row>
    <row r="679" spans="1:7" ht="12.75">
      <c r="A679" s="200"/>
      <c r="B679" s="32"/>
      <c r="C679" s="32"/>
      <c r="D679" s="32"/>
      <c r="E679" s="32"/>
      <c r="F679" s="32"/>
      <c r="G679" s="208"/>
    </row>
    <row r="680" spans="1:7" ht="12.75">
      <c r="A680" s="200"/>
      <c r="B680" s="32"/>
      <c r="C680" s="32"/>
      <c r="D680" s="32"/>
      <c r="E680" s="32"/>
      <c r="F680" s="32"/>
      <c r="G680" s="208"/>
    </row>
    <row r="681" spans="1:7" ht="12.75">
      <c r="A681" s="200"/>
      <c r="B681" s="32"/>
      <c r="C681" s="32"/>
      <c r="D681" s="32"/>
      <c r="E681" s="32"/>
      <c r="F681" s="32"/>
      <c r="G681" s="208"/>
    </row>
    <row r="682" spans="1:7" ht="12.75">
      <c r="A682" s="200"/>
      <c r="B682" s="32"/>
      <c r="C682" s="32"/>
      <c r="D682" s="32"/>
      <c r="E682" s="32"/>
      <c r="F682" s="32"/>
      <c r="G682" s="208"/>
    </row>
    <row r="683" spans="1:7" ht="12.75">
      <c r="A683" s="200"/>
      <c r="B683" s="32"/>
      <c r="C683" s="32"/>
      <c r="D683" s="32"/>
      <c r="E683" s="32"/>
      <c r="F683" s="32"/>
      <c r="G683" s="208"/>
    </row>
    <row r="684" spans="1:7" ht="12.75">
      <c r="A684" s="200"/>
      <c r="B684" s="32"/>
      <c r="C684" s="32"/>
      <c r="D684" s="32"/>
      <c r="E684" s="32"/>
      <c r="F684" s="32"/>
      <c r="G684" s="208"/>
    </row>
    <row r="685" spans="1:7" ht="12.75">
      <c r="A685" s="200"/>
      <c r="B685" s="32"/>
      <c r="C685" s="32"/>
      <c r="D685" s="32"/>
      <c r="E685" s="32"/>
      <c r="F685" s="32"/>
      <c r="G685" s="208"/>
    </row>
    <row r="686" spans="1:7" ht="12.75">
      <c r="A686" s="200"/>
      <c r="B686" s="32"/>
      <c r="C686" s="32"/>
      <c r="D686" s="32"/>
      <c r="E686" s="32"/>
      <c r="F686" s="32"/>
      <c r="G686" s="208"/>
    </row>
    <row r="687" spans="1:7" ht="12.75">
      <c r="A687" s="200"/>
      <c r="B687" s="32"/>
      <c r="C687" s="32"/>
      <c r="D687" s="32"/>
      <c r="E687" s="32"/>
      <c r="F687" s="32"/>
      <c r="G687" s="208"/>
    </row>
    <row r="688" spans="1:7" ht="12.75">
      <c r="A688" s="200"/>
      <c r="B688" s="32"/>
      <c r="C688" s="32"/>
      <c r="D688" s="32"/>
      <c r="E688" s="32"/>
      <c r="F688" s="32"/>
      <c r="G688" s="208"/>
    </row>
    <row r="689" spans="1:7" ht="12.75">
      <c r="A689" s="200"/>
      <c r="B689" s="32"/>
      <c r="C689" s="32"/>
      <c r="D689" s="32"/>
      <c r="E689" s="32"/>
      <c r="F689" s="32"/>
      <c r="G689" s="208"/>
    </row>
    <row r="690" spans="1:7" ht="12.75">
      <c r="A690" s="200"/>
      <c r="B690" s="32"/>
      <c r="C690" s="32"/>
      <c r="D690" s="32"/>
      <c r="E690" s="32"/>
      <c r="F690" s="32"/>
      <c r="G690" s="208"/>
    </row>
    <row r="691" spans="1:7" ht="12.75">
      <c r="A691" s="200"/>
      <c r="B691" s="32"/>
      <c r="C691" s="32"/>
      <c r="D691" s="32"/>
      <c r="E691" s="32"/>
      <c r="F691" s="32"/>
      <c r="G691" s="208"/>
    </row>
    <row r="692" spans="1:7" ht="12.75">
      <c r="A692" s="200"/>
      <c r="B692" s="32"/>
      <c r="C692" s="32"/>
      <c r="D692" s="32"/>
      <c r="E692" s="32"/>
      <c r="F692" s="32"/>
      <c r="G692" s="208"/>
    </row>
    <row r="693" spans="1:7" ht="12.75">
      <c r="A693" s="200"/>
      <c r="B693" s="32"/>
      <c r="C693" s="32"/>
      <c r="D693" s="32"/>
      <c r="E693" s="32"/>
      <c r="F693" s="32"/>
      <c r="G693" s="208"/>
    </row>
    <row r="694" spans="1:7" ht="12.75">
      <c r="A694" s="200"/>
      <c r="B694" s="32"/>
      <c r="C694" s="32"/>
      <c r="D694" s="32"/>
      <c r="E694" s="32"/>
      <c r="F694" s="32"/>
      <c r="G694" s="208"/>
    </row>
    <row r="695" spans="1:7" ht="12.75">
      <c r="A695" s="200"/>
      <c r="B695" s="32"/>
      <c r="C695" s="32"/>
      <c r="D695" s="32"/>
      <c r="E695" s="32"/>
      <c r="F695" s="32"/>
      <c r="G695" s="208"/>
    </row>
    <row r="696" spans="1:7" ht="12.75">
      <c r="A696" s="200"/>
      <c r="B696" s="32"/>
      <c r="C696" s="32"/>
      <c r="D696" s="32"/>
      <c r="E696" s="32"/>
      <c r="F696" s="32"/>
      <c r="G696" s="208"/>
    </row>
    <row r="697" spans="1:7" ht="12.75">
      <c r="A697" s="200"/>
      <c r="B697" s="32"/>
      <c r="C697" s="32"/>
      <c r="D697" s="32"/>
      <c r="E697" s="32"/>
      <c r="F697" s="32"/>
      <c r="G697" s="208"/>
    </row>
    <row r="698" spans="1:7" ht="12.75">
      <c r="A698" s="200"/>
      <c r="B698" s="32"/>
      <c r="C698" s="32"/>
      <c r="D698" s="32"/>
      <c r="E698" s="32"/>
      <c r="F698" s="32"/>
      <c r="G698" s="208"/>
    </row>
    <row r="699" spans="1:7" ht="12.75">
      <c r="A699" s="200"/>
      <c r="B699" s="32"/>
      <c r="C699" s="32"/>
      <c r="D699" s="32"/>
      <c r="E699" s="32"/>
      <c r="F699" s="32"/>
      <c r="G699" s="208"/>
    </row>
    <row r="700" spans="1:7" ht="12.75">
      <c r="A700" s="200"/>
      <c r="B700" s="32"/>
      <c r="C700" s="32"/>
      <c r="D700" s="32"/>
      <c r="E700" s="32"/>
      <c r="F700" s="32"/>
      <c r="G700" s="208"/>
    </row>
    <row r="701" spans="1:7" ht="12.75">
      <c r="A701" s="200"/>
      <c r="B701" s="32"/>
      <c r="C701" s="32"/>
      <c r="D701" s="32"/>
      <c r="E701" s="32"/>
      <c r="F701" s="32"/>
      <c r="G701" s="208"/>
    </row>
    <row r="702" spans="1:7" ht="12.75">
      <c r="A702" s="200"/>
      <c r="B702" s="32"/>
      <c r="C702" s="32"/>
      <c r="D702" s="32"/>
      <c r="E702" s="32"/>
      <c r="F702" s="32"/>
      <c r="G702" s="208"/>
    </row>
    <row r="703" spans="1:7" ht="12.75">
      <c r="A703" s="200"/>
      <c r="B703" s="32"/>
      <c r="C703" s="32"/>
      <c r="D703" s="32"/>
      <c r="E703" s="32"/>
      <c r="F703" s="32"/>
      <c r="G703" s="208"/>
    </row>
    <row r="704" spans="1:7" ht="12.75">
      <c r="A704" s="200"/>
      <c r="B704" s="32"/>
      <c r="C704" s="32"/>
      <c r="D704" s="32"/>
      <c r="E704" s="32"/>
      <c r="F704" s="32"/>
      <c r="G704" s="208"/>
    </row>
    <row r="705" spans="1:7" ht="12.75">
      <c r="A705" s="200"/>
      <c r="B705" s="32"/>
      <c r="C705" s="32"/>
      <c r="D705" s="32"/>
      <c r="E705" s="32"/>
      <c r="F705" s="32"/>
      <c r="G705" s="208"/>
    </row>
    <row r="706" spans="1:7" ht="12.75">
      <c r="A706" s="200"/>
      <c r="B706" s="32"/>
      <c r="C706" s="32"/>
      <c r="D706" s="32"/>
      <c r="E706" s="32"/>
      <c r="F706" s="32"/>
      <c r="G706" s="208"/>
    </row>
    <row r="707" spans="1:7" ht="12.75">
      <c r="A707" s="200"/>
      <c r="B707" s="32"/>
      <c r="C707" s="32"/>
      <c r="D707" s="32"/>
      <c r="E707" s="32"/>
      <c r="F707" s="32"/>
      <c r="G707" s="208"/>
    </row>
    <row r="708" spans="1:7" ht="12.75">
      <c r="A708" s="200"/>
      <c r="B708" s="32"/>
      <c r="C708" s="32"/>
      <c r="D708" s="32"/>
      <c r="E708" s="32"/>
      <c r="F708" s="32"/>
      <c r="G708" s="208"/>
    </row>
    <row r="709" spans="1:7" ht="12.75">
      <c r="A709" s="200"/>
      <c r="B709" s="32"/>
      <c r="C709" s="32"/>
      <c r="D709" s="32"/>
      <c r="E709" s="32"/>
      <c r="F709" s="32"/>
      <c r="G709" s="208"/>
    </row>
    <row r="710" spans="1:7" ht="12.75">
      <c r="A710" s="200"/>
      <c r="B710" s="32"/>
      <c r="C710" s="32"/>
      <c r="D710" s="32"/>
      <c r="E710" s="32"/>
      <c r="F710" s="32"/>
      <c r="G710" s="208"/>
    </row>
    <row r="711" spans="1:7" ht="12.75">
      <c r="A711" s="200"/>
      <c r="B711" s="32"/>
      <c r="C711" s="32"/>
      <c r="D711" s="32"/>
      <c r="E711" s="32"/>
      <c r="F711" s="32"/>
      <c r="G711" s="208"/>
    </row>
    <row r="712" spans="1:7" ht="12.75">
      <c r="A712" s="200"/>
      <c r="B712" s="32"/>
      <c r="C712" s="32"/>
      <c r="D712" s="32"/>
      <c r="E712" s="32"/>
      <c r="F712" s="32"/>
      <c r="G712" s="208"/>
    </row>
    <row r="713" spans="1:7" ht="12.75">
      <c r="A713" s="200"/>
      <c r="B713" s="32"/>
      <c r="C713" s="32"/>
      <c r="D713" s="32"/>
      <c r="E713" s="32"/>
      <c r="F713" s="32"/>
      <c r="G713" s="208"/>
    </row>
    <row r="714" spans="1:7" ht="12.75">
      <c r="A714" s="200"/>
      <c r="B714" s="32"/>
      <c r="C714" s="32"/>
      <c r="D714" s="32"/>
      <c r="E714" s="32"/>
      <c r="F714" s="32"/>
      <c r="G714" s="208"/>
    </row>
    <row r="715" spans="1:7" ht="12.75">
      <c r="A715" s="200"/>
      <c r="B715" s="32"/>
      <c r="C715" s="32"/>
      <c r="D715" s="32"/>
      <c r="E715" s="32"/>
      <c r="F715" s="32"/>
      <c r="G715" s="208"/>
    </row>
    <row r="716" spans="1:7" ht="12.75">
      <c r="A716" s="200"/>
      <c r="B716" s="32"/>
      <c r="C716" s="32"/>
      <c r="D716" s="32"/>
      <c r="E716" s="32"/>
      <c r="F716" s="32"/>
      <c r="G716" s="208"/>
    </row>
    <row r="717" spans="1:7" ht="12.75">
      <c r="A717" s="200"/>
      <c r="B717" s="32"/>
      <c r="C717" s="32"/>
      <c r="D717" s="32"/>
      <c r="E717" s="32"/>
      <c r="F717" s="32"/>
      <c r="G717" s="208"/>
    </row>
    <row r="718" spans="1:7" ht="12.75">
      <c r="A718" s="200"/>
      <c r="B718" s="32"/>
      <c r="C718" s="32"/>
      <c r="D718" s="32"/>
      <c r="E718" s="32"/>
      <c r="F718" s="32"/>
      <c r="G718" s="208"/>
    </row>
    <row r="719" spans="1:7" ht="12.75">
      <c r="A719" s="200"/>
      <c r="B719" s="32"/>
      <c r="C719" s="32"/>
      <c r="D719" s="32"/>
      <c r="E719" s="32"/>
      <c r="F719" s="32"/>
      <c r="G719" s="208"/>
    </row>
    <row r="720" spans="1:7" ht="12.75">
      <c r="A720" s="200"/>
      <c r="B720" s="32"/>
      <c r="C720" s="32"/>
      <c r="D720" s="32"/>
      <c r="E720" s="32"/>
      <c r="F720" s="32"/>
      <c r="G720" s="208"/>
    </row>
    <row r="721" spans="1:7" ht="12.75">
      <c r="A721" s="200"/>
      <c r="B721" s="32"/>
      <c r="C721" s="32"/>
      <c r="D721" s="32"/>
      <c r="E721" s="32"/>
      <c r="F721" s="32"/>
      <c r="G721" s="208"/>
    </row>
    <row r="722" spans="1:7" ht="12.75">
      <c r="A722" s="200"/>
      <c r="B722" s="32"/>
      <c r="C722" s="32"/>
      <c r="D722" s="32"/>
      <c r="E722" s="32"/>
      <c r="F722" s="32"/>
      <c r="G722" s="208"/>
    </row>
    <row r="723" spans="1:7" ht="12.75">
      <c r="A723" s="200"/>
      <c r="B723" s="32"/>
      <c r="C723" s="32"/>
      <c r="D723" s="32"/>
      <c r="E723" s="32"/>
      <c r="F723" s="32"/>
      <c r="G723" s="208"/>
    </row>
    <row r="724" spans="1:7" ht="12.75">
      <c r="A724" s="200"/>
      <c r="B724" s="32"/>
      <c r="C724" s="32"/>
      <c r="D724" s="32"/>
      <c r="E724" s="32"/>
      <c r="F724" s="32"/>
      <c r="G724" s="208"/>
    </row>
    <row r="725" spans="1:7" ht="12.75">
      <c r="A725" s="200"/>
      <c r="B725" s="32"/>
      <c r="C725" s="32"/>
      <c r="D725" s="32"/>
      <c r="E725" s="32"/>
      <c r="F725" s="32"/>
      <c r="G725" s="208"/>
    </row>
    <row r="726" spans="1:7" ht="12.75">
      <c r="A726" s="200"/>
      <c r="B726" s="32"/>
      <c r="C726" s="32"/>
      <c r="D726" s="32"/>
      <c r="E726" s="32"/>
      <c r="F726" s="32"/>
      <c r="G726" s="208"/>
    </row>
    <row r="727" spans="1:7" ht="12.75">
      <c r="A727" s="200"/>
      <c r="B727" s="32"/>
      <c r="C727" s="32"/>
      <c r="D727" s="32"/>
      <c r="E727" s="32"/>
      <c r="F727" s="32"/>
      <c r="G727" s="208"/>
    </row>
    <row r="728" spans="1:7" ht="12.75">
      <c r="A728" s="200"/>
      <c r="B728" s="32"/>
      <c r="C728" s="32"/>
      <c r="D728" s="32"/>
      <c r="E728" s="32"/>
      <c r="F728" s="32"/>
      <c r="G728" s="208"/>
    </row>
    <row r="729" spans="1:7" ht="12.75">
      <c r="A729" s="200"/>
      <c r="B729" s="32"/>
      <c r="C729" s="32"/>
      <c r="D729" s="32"/>
      <c r="E729" s="32"/>
      <c r="F729" s="32"/>
      <c r="G729" s="208"/>
    </row>
    <row r="730" spans="1:7" ht="12.75">
      <c r="A730" s="200"/>
      <c r="B730" s="32"/>
      <c r="C730" s="32"/>
      <c r="D730" s="32"/>
      <c r="E730" s="32"/>
      <c r="F730" s="32"/>
      <c r="G730" s="208"/>
    </row>
    <row r="731" spans="1:7" ht="12.75">
      <c r="A731" s="200"/>
      <c r="B731" s="32"/>
      <c r="C731" s="32"/>
      <c r="D731" s="32"/>
      <c r="E731" s="32"/>
      <c r="F731" s="32"/>
      <c r="G731" s="208"/>
    </row>
    <row r="732" spans="1:7" ht="12.75">
      <c r="A732" s="200"/>
      <c r="B732" s="32"/>
      <c r="C732" s="32"/>
      <c r="D732" s="32"/>
      <c r="E732" s="32"/>
      <c r="F732" s="32"/>
      <c r="G732" s="208"/>
    </row>
    <row r="733" spans="1:7" ht="12.75">
      <c r="A733" s="200"/>
      <c r="B733" s="32"/>
      <c r="C733" s="32"/>
      <c r="D733" s="32"/>
      <c r="E733" s="32"/>
      <c r="F733" s="32"/>
      <c r="G733" s="208"/>
    </row>
    <row r="734" spans="1:7" ht="12.75">
      <c r="A734" s="200"/>
      <c r="B734" s="32"/>
      <c r="C734" s="32"/>
      <c r="D734" s="32"/>
      <c r="E734" s="32"/>
      <c r="F734" s="32"/>
      <c r="G734" s="208"/>
    </row>
    <row r="735" spans="1:7" ht="12.75">
      <c r="A735" s="200"/>
      <c r="B735" s="32"/>
      <c r="C735" s="32"/>
      <c r="D735" s="32"/>
      <c r="E735" s="32"/>
      <c r="F735" s="32"/>
      <c r="G735" s="208"/>
    </row>
    <row r="736" spans="1:7" ht="12.75">
      <c r="A736" s="200"/>
      <c r="B736" s="32"/>
      <c r="C736" s="32"/>
      <c r="D736" s="32"/>
      <c r="E736" s="32"/>
      <c r="F736" s="32"/>
      <c r="G736" s="208"/>
    </row>
    <row r="737" spans="1:7" ht="12.75">
      <c r="A737" s="200"/>
      <c r="B737" s="32"/>
      <c r="C737" s="32"/>
      <c r="D737" s="32"/>
      <c r="E737" s="32"/>
      <c r="F737" s="32"/>
      <c r="G737" s="208"/>
    </row>
    <row r="738" spans="1:7" ht="12.75">
      <c r="A738" s="200"/>
      <c r="B738" s="32"/>
      <c r="C738" s="32"/>
      <c r="D738" s="32"/>
      <c r="E738" s="32"/>
      <c r="F738" s="32"/>
      <c r="G738" s="208"/>
    </row>
    <row r="739" spans="1:7" ht="12.75">
      <c r="A739" s="200"/>
      <c r="B739" s="32"/>
      <c r="C739" s="32"/>
      <c r="D739" s="32"/>
      <c r="E739" s="32"/>
      <c r="F739" s="32"/>
      <c r="G739" s="208"/>
    </row>
    <row r="740" spans="1:7" ht="12.75">
      <c r="A740" s="200"/>
      <c r="B740" s="32"/>
      <c r="C740" s="32"/>
      <c r="D740" s="32"/>
      <c r="E740" s="32"/>
      <c r="F740" s="32"/>
      <c r="G740" s="208"/>
    </row>
    <row r="741" spans="1:7" ht="12.75">
      <c r="A741" s="200"/>
      <c r="B741" s="32"/>
      <c r="C741" s="32"/>
      <c r="D741" s="32"/>
      <c r="E741" s="32"/>
      <c r="F741" s="32"/>
      <c r="G741" s="208"/>
    </row>
    <row r="742" spans="1:7" ht="12.75">
      <c r="A742" s="200"/>
      <c r="B742" s="32"/>
      <c r="C742" s="32"/>
      <c r="D742" s="32"/>
      <c r="E742" s="32"/>
      <c r="F742" s="32"/>
      <c r="G742" s="208"/>
    </row>
    <row r="743" spans="1:7" ht="12.75">
      <c r="A743" s="200"/>
      <c r="B743" s="32"/>
      <c r="C743" s="32"/>
      <c r="D743" s="32"/>
      <c r="E743" s="32"/>
      <c r="F743" s="32"/>
      <c r="G743" s="208"/>
    </row>
    <row r="744" spans="1:7" ht="12.75">
      <c r="A744" s="200"/>
      <c r="B744" s="32"/>
      <c r="C744" s="32"/>
      <c r="D744" s="32"/>
      <c r="E744" s="32"/>
      <c r="F744" s="32"/>
      <c r="G744" s="208"/>
    </row>
    <row r="745" spans="1:7" ht="12.75">
      <c r="A745" s="200"/>
      <c r="B745" s="32"/>
      <c r="C745" s="32"/>
      <c r="D745" s="32"/>
      <c r="E745" s="32"/>
      <c r="F745" s="32"/>
      <c r="G745" s="208"/>
    </row>
    <row r="746" spans="1:7" ht="12.75">
      <c r="A746" s="200"/>
      <c r="B746" s="32"/>
      <c r="C746" s="32"/>
      <c r="D746" s="32"/>
      <c r="E746" s="32"/>
      <c r="F746" s="32"/>
      <c r="G746" s="208"/>
    </row>
    <row r="747" spans="1:7" ht="12.75">
      <c r="A747" s="200"/>
      <c r="B747" s="32"/>
      <c r="C747" s="32"/>
      <c r="D747" s="32"/>
      <c r="E747" s="32"/>
      <c r="F747" s="32"/>
      <c r="G747" s="208"/>
    </row>
    <row r="748" spans="1:7" ht="12.75">
      <c r="A748" s="200"/>
      <c r="B748" s="32"/>
      <c r="C748" s="32"/>
      <c r="D748" s="32"/>
      <c r="E748" s="32"/>
      <c r="F748" s="32"/>
      <c r="G748" s="208"/>
    </row>
    <row r="749" spans="1:7" ht="12.75">
      <c r="A749" s="200"/>
      <c r="B749" s="32"/>
      <c r="C749" s="32"/>
      <c r="D749" s="32"/>
      <c r="E749" s="32"/>
      <c r="F749" s="32"/>
      <c r="G749" s="208"/>
    </row>
    <row r="750" spans="1:7" ht="12.75">
      <c r="A750" s="200"/>
      <c r="B750" s="32"/>
      <c r="C750" s="32"/>
      <c r="D750" s="32"/>
      <c r="E750" s="32"/>
      <c r="F750" s="32"/>
      <c r="G750" s="208"/>
    </row>
    <row r="751" spans="1:7" ht="12.75">
      <c r="A751" s="200"/>
      <c r="B751" s="32"/>
      <c r="C751" s="32"/>
      <c r="D751" s="32"/>
      <c r="E751" s="32"/>
      <c r="F751" s="32"/>
      <c r="G751" s="208"/>
    </row>
    <row r="752" spans="1:7" ht="12.75">
      <c r="A752" s="200"/>
      <c r="B752" s="32"/>
      <c r="C752" s="32"/>
      <c r="D752" s="32"/>
      <c r="E752" s="32"/>
      <c r="F752" s="32"/>
      <c r="G752" s="208"/>
    </row>
    <row r="753" spans="1:7" ht="12.75">
      <c r="A753" s="200"/>
      <c r="B753" s="32"/>
      <c r="C753" s="32"/>
      <c r="D753" s="32"/>
      <c r="E753" s="32"/>
      <c r="F753" s="32"/>
      <c r="G753" s="208"/>
    </row>
    <row r="754" spans="1:7" ht="12.75">
      <c r="A754" s="200"/>
      <c r="B754" s="32"/>
      <c r="C754" s="32"/>
      <c r="D754" s="32"/>
      <c r="E754" s="32"/>
      <c r="F754" s="32"/>
      <c r="G754" s="208"/>
    </row>
    <row r="755" spans="1:7" ht="12.75">
      <c r="A755" s="200"/>
      <c r="B755" s="32"/>
      <c r="C755" s="32"/>
      <c r="D755" s="32"/>
      <c r="E755" s="32"/>
      <c r="F755" s="32"/>
      <c r="G755" s="208"/>
    </row>
    <row r="756" spans="1:7" ht="12.75">
      <c r="A756" s="200"/>
      <c r="B756" s="32"/>
      <c r="C756" s="32"/>
      <c r="D756" s="32"/>
      <c r="E756" s="32"/>
      <c r="F756" s="32"/>
      <c r="G756" s="208"/>
    </row>
    <row r="757" spans="1:7" ht="12.75">
      <c r="A757" s="200"/>
      <c r="B757" s="32"/>
      <c r="C757" s="32"/>
      <c r="D757" s="32"/>
      <c r="E757" s="32"/>
      <c r="F757" s="32"/>
      <c r="G757" s="208"/>
    </row>
    <row r="758" spans="1:7" ht="12.75">
      <c r="A758" s="200"/>
      <c r="B758" s="32"/>
      <c r="C758" s="32"/>
      <c r="D758" s="32"/>
      <c r="E758" s="32"/>
      <c r="F758" s="32"/>
      <c r="G758" s="208"/>
    </row>
    <row r="759" spans="1:7" ht="12.75">
      <c r="A759" s="200"/>
      <c r="B759" s="32"/>
      <c r="C759" s="32"/>
      <c r="D759" s="32"/>
      <c r="E759" s="32"/>
      <c r="F759" s="32"/>
      <c r="G759" s="208"/>
    </row>
    <row r="760" spans="1:7" ht="12.75">
      <c r="A760" s="200"/>
      <c r="B760" s="32"/>
      <c r="C760" s="32"/>
      <c r="D760" s="32"/>
      <c r="E760" s="32"/>
      <c r="F760" s="32"/>
      <c r="G760" s="208"/>
    </row>
    <row r="761" spans="1:7" ht="12.75">
      <c r="A761" s="200"/>
      <c r="B761" s="32"/>
      <c r="C761" s="32"/>
      <c r="D761" s="32"/>
      <c r="E761" s="32"/>
      <c r="F761" s="32"/>
      <c r="G761" s="208"/>
    </row>
    <row r="762" spans="1:7" ht="12.75">
      <c r="A762" s="200"/>
      <c r="B762" s="32"/>
      <c r="C762" s="32"/>
      <c r="D762" s="32"/>
      <c r="E762" s="32"/>
      <c r="F762" s="32"/>
      <c r="G762" s="208"/>
    </row>
    <row r="763" spans="1:7" ht="12.75">
      <c r="A763" s="200"/>
      <c r="B763" s="32"/>
      <c r="C763" s="32"/>
      <c r="D763" s="32"/>
      <c r="E763" s="32"/>
      <c r="F763" s="32"/>
      <c r="G763" s="208"/>
    </row>
    <row r="764" spans="1:7" ht="12.75">
      <c r="A764" s="200"/>
      <c r="B764" s="32"/>
      <c r="C764" s="32"/>
      <c r="D764" s="32"/>
      <c r="E764" s="32"/>
      <c r="F764" s="32"/>
      <c r="G764" s="208"/>
    </row>
    <row r="765" spans="1:7" ht="12.75">
      <c r="A765" s="200"/>
      <c r="B765" s="32"/>
      <c r="C765" s="32"/>
      <c r="D765" s="32"/>
      <c r="E765" s="32"/>
      <c r="F765" s="32"/>
      <c r="G765" s="208"/>
    </row>
    <row r="766" spans="1:7" ht="12.75">
      <c r="A766" s="200"/>
      <c r="B766" s="32"/>
      <c r="C766" s="32"/>
      <c r="D766" s="32"/>
      <c r="E766" s="32"/>
      <c r="F766" s="32"/>
      <c r="G766" s="208"/>
    </row>
    <row r="767" spans="1:7" ht="12.75">
      <c r="A767" s="200"/>
      <c r="B767" s="32"/>
      <c r="C767" s="32"/>
      <c r="D767" s="32"/>
      <c r="E767" s="32"/>
      <c r="F767" s="32"/>
      <c r="G767" s="208"/>
    </row>
    <row r="768" spans="1:7" ht="12.75">
      <c r="A768" s="200"/>
      <c r="B768" s="32"/>
      <c r="C768" s="32"/>
      <c r="D768" s="32"/>
      <c r="E768" s="32"/>
      <c r="F768" s="32"/>
      <c r="G768" s="208"/>
    </row>
    <row r="769" spans="1:7" ht="12.75">
      <c r="A769" s="200"/>
      <c r="B769" s="32"/>
      <c r="C769" s="32"/>
      <c r="D769" s="32"/>
      <c r="E769" s="32"/>
      <c r="F769" s="32"/>
      <c r="G769" s="208"/>
    </row>
    <row r="770" spans="1:7" ht="12.75">
      <c r="A770" s="200"/>
      <c r="B770" s="32"/>
      <c r="C770" s="32"/>
      <c r="D770" s="32"/>
      <c r="E770" s="32"/>
      <c r="F770" s="32"/>
      <c r="G770" s="208"/>
    </row>
    <row r="771" spans="1:7" ht="12.75">
      <c r="A771" s="200"/>
      <c r="B771" s="32"/>
      <c r="C771" s="32"/>
      <c r="D771" s="32"/>
      <c r="E771" s="32"/>
      <c r="F771" s="32"/>
      <c r="G771" s="208"/>
    </row>
    <row r="772" spans="1:7" ht="12.75">
      <c r="A772" s="200"/>
      <c r="B772" s="32"/>
      <c r="C772" s="32"/>
      <c r="D772" s="32"/>
      <c r="E772" s="32"/>
      <c r="F772" s="32"/>
      <c r="G772" s="208"/>
    </row>
    <row r="773" spans="1:7" ht="12.75">
      <c r="A773" s="200"/>
      <c r="B773" s="32"/>
      <c r="C773" s="32"/>
      <c r="D773" s="32"/>
      <c r="E773" s="32"/>
      <c r="F773" s="32"/>
      <c r="G773" s="208"/>
    </row>
    <row r="774" spans="1:7" ht="12.75">
      <c r="A774" s="200"/>
      <c r="B774" s="32"/>
      <c r="C774" s="32"/>
      <c r="D774" s="32"/>
      <c r="E774" s="32"/>
      <c r="F774" s="32"/>
      <c r="G774" s="208"/>
    </row>
    <row r="775" spans="1:7" ht="12.75">
      <c r="A775" s="200"/>
      <c r="B775" s="32"/>
      <c r="C775" s="32"/>
      <c r="D775" s="32"/>
      <c r="E775" s="32"/>
      <c r="F775" s="32"/>
      <c r="G775" s="208"/>
    </row>
    <row r="776" spans="1:7" ht="12.75">
      <c r="A776" s="200"/>
      <c r="B776" s="32"/>
      <c r="C776" s="32"/>
      <c r="D776" s="32"/>
      <c r="E776" s="32"/>
      <c r="F776" s="32"/>
      <c r="G776" s="208"/>
    </row>
    <row r="777" spans="1:7" ht="12.75">
      <c r="A777" s="200"/>
      <c r="B777" s="32"/>
      <c r="C777" s="32"/>
      <c r="D777" s="32"/>
      <c r="E777" s="32"/>
      <c r="F777" s="32"/>
      <c r="G777" s="208"/>
    </row>
    <row r="778" spans="1:7" ht="12.75">
      <c r="A778" s="200"/>
      <c r="B778" s="32"/>
      <c r="C778" s="32"/>
      <c r="D778" s="32"/>
      <c r="E778" s="32"/>
      <c r="F778" s="32"/>
      <c r="G778" s="208"/>
    </row>
    <row r="779" spans="1:7" ht="12.75">
      <c r="A779" s="200"/>
      <c r="B779" s="32"/>
      <c r="C779" s="32"/>
      <c r="D779" s="32"/>
      <c r="E779" s="32"/>
      <c r="F779" s="32"/>
      <c r="G779" s="208"/>
    </row>
    <row r="780" spans="1:7" ht="12.75">
      <c r="A780" s="200"/>
      <c r="B780" s="32"/>
      <c r="C780" s="32"/>
      <c r="D780" s="32"/>
      <c r="E780" s="32"/>
      <c r="F780" s="32"/>
      <c r="G780" s="208"/>
    </row>
    <row r="781" spans="1:7" ht="12.75">
      <c r="A781" s="200"/>
      <c r="B781" s="32"/>
      <c r="C781" s="32"/>
      <c r="D781" s="32"/>
      <c r="E781" s="32"/>
      <c r="F781" s="32"/>
      <c r="G781" s="208"/>
    </row>
    <row r="782" spans="1:7" ht="12.75">
      <c r="A782" s="200"/>
      <c r="B782" s="32"/>
      <c r="C782" s="32"/>
      <c r="D782" s="32"/>
      <c r="E782" s="32"/>
      <c r="F782" s="32"/>
      <c r="G782" s="208"/>
    </row>
    <row r="783" spans="1:7" ht="12.75">
      <c r="A783" s="200"/>
      <c r="B783" s="32"/>
      <c r="C783" s="32"/>
      <c r="D783" s="32"/>
      <c r="E783" s="32"/>
      <c r="F783" s="32"/>
      <c r="G783" s="208"/>
    </row>
    <row r="784" spans="1:7" ht="12.75">
      <c r="A784" s="200"/>
      <c r="B784" s="32"/>
      <c r="C784" s="32"/>
      <c r="D784" s="32"/>
      <c r="E784" s="32"/>
      <c r="F784" s="32"/>
      <c r="G784" s="208"/>
    </row>
    <row r="785" spans="1:7" ht="12.75">
      <c r="A785" s="200"/>
      <c r="B785" s="32"/>
      <c r="C785" s="32"/>
      <c r="D785" s="32"/>
      <c r="E785" s="32"/>
      <c r="F785" s="32"/>
      <c r="G785" s="208"/>
    </row>
    <row r="786" spans="1:7" ht="12.75">
      <c r="A786" s="200"/>
      <c r="B786" s="32"/>
      <c r="C786" s="32"/>
      <c r="D786" s="32"/>
      <c r="E786" s="32"/>
      <c r="F786" s="32"/>
      <c r="G786" s="208"/>
    </row>
    <row r="787" spans="1:7" ht="12.75">
      <c r="A787" s="200"/>
      <c r="B787" s="32"/>
      <c r="C787" s="32"/>
      <c r="D787" s="32"/>
      <c r="E787" s="32"/>
      <c r="F787" s="32"/>
      <c r="G787" s="208"/>
    </row>
    <row r="788" spans="1:7" ht="12.75">
      <c r="A788" s="200"/>
      <c r="B788" s="32"/>
      <c r="C788" s="32"/>
      <c r="D788" s="32"/>
      <c r="E788" s="32"/>
      <c r="F788" s="32"/>
      <c r="G788" s="208"/>
    </row>
    <row r="789" spans="1:7" ht="12.75">
      <c r="A789" s="200"/>
      <c r="B789" s="32"/>
      <c r="C789" s="32"/>
      <c r="D789" s="32"/>
      <c r="E789" s="32"/>
      <c r="F789" s="32"/>
      <c r="G789" s="208"/>
    </row>
    <row r="790" spans="1:7" ht="12.75">
      <c r="A790" s="200"/>
      <c r="B790" s="32"/>
      <c r="C790" s="32"/>
      <c r="D790" s="32"/>
      <c r="E790" s="32"/>
      <c r="F790" s="32"/>
      <c r="G790" s="208"/>
    </row>
    <row r="791" spans="1:7" ht="12.75">
      <c r="A791" s="200"/>
      <c r="B791" s="32"/>
      <c r="C791" s="32"/>
      <c r="D791" s="32"/>
      <c r="E791" s="32"/>
      <c r="F791" s="32"/>
      <c r="G791" s="208"/>
    </row>
    <row r="792" spans="1:7" ht="12.75">
      <c r="A792" s="200"/>
      <c r="B792" s="32"/>
      <c r="C792" s="32"/>
      <c r="D792" s="32"/>
      <c r="E792" s="32"/>
      <c r="F792" s="32"/>
      <c r="G792" s="208"/>
    </row>
    <row r="793" spans="1:7" ht="12.75">
      <c r="A793" s="200"/>
      <c r="B793" s="32"/>
      <c r="C793" s="32"/>
      <c r="D793" s="32"/>
      <c r="E793" s="32"/>
      <c r="F793" s="32"/>
      <c r="G793" s="208"/>
    </row>
    <row r="794" spans="1:7" ht="12.75">
      <c r="A794" s="200"/>
      <c r="B794" s="32"/>
      <c r="C794" s="32"/>
      <c r="D794" s="32"/>
      <c r="E794" s="32"/>
      <c r="F794" s="32"/>
      <c r="G794" s="208"/>
    </row>
    <row r="795" spans="1:7" ht="12.75">
      <c r="A795" s="200"/>
      <c r="B795" s="32"/>
      <c r="C795" s="32"/>
      <c r="D795" s="32"/>
      <c r="E795" s="32"/>
      <c r="F795" s="32"/>
      <c r="G795" s="208"/>
    </row>
    <row r="796" spans="1:7" ht="12.75">
      <c r="A796" s="200"/>
      <c r="B796" s="32"/>
      <c r="C796" s="32"/>
      <c r="D796" s="32"/>
      <c r="E796" s="32"/>
      <c r="F796" s="32"/>
      <c r="G796" s="208"/>
    </row>
    <row r="797" spans="1:7" ht="12.75">
      <c r="A797" s="200"/>
      <c r="B797" s="32"/>
      <c r="C797" s="32"/>
      <c r="D797" s="32"/>
      <c r="E797" s="32"/>
      <c r="F797" s="32"/>
      <c r="G797" s="208"/>
    </row>
    <row r="798" spans="1:7" ht="12.75">
      <c r="A798" s="200"/>
      <c r="B798" s="32"/>
      <c r="C798" s="32"/>
      <c r="D798" s="32"/>
      <c r="E798" s="32"/>
      <c r="F798" s="32"/>
      <c r="G798" s="208"/>
    </row>
    <row r="799" spans="1:7" ht="12.75">
      <c r="A799" s="200"/>
      <c r="B799" s="32"/>
      <c r="C799" s="32"/>
      <c r="D799" s="32"/>
      <c r="E799" s="32"/>
      <c r="F799" s="32"/>
      <c r="G799" s="208"/>
    </row>
    <row r="800" spans="1:7" ht="12.75">
      <c r="A800" s="200"/>
      <c r="B800" s="32"/>
      <c r="C800" s="32"/>
      <c r="D800" s="32"/>
      <c r="E800" s="32"/>
      <c r="F800" s="32"/>
      <c r="G800" s="208"/>
    </row>
    <row r="801" spans="1:7" ht="12.75">
      <c r="A801" s="200"/>
      <c r="B801" s="32"/>
      <c r="C801" s="32"/>
      <c r="D801" s="32"/>
      <c r="E801" s="32"/>
      <c r="F801" s="32"/>
      <c r="G801" s="208"/>
    </row>
    <row r="802" spans="1:7" ht="12.75">
      <c r="A802" s="200"/>
      <c r="B802" s="32"/>
      <c r="C802" s="32"/>
      <c r="D802" s="32"/>
      <c r="E802" s="32"/>
      <c r="F802" s="32"/>
      <c r="G802" s="208"/>
    </row>
    <row r="803" spans="1:7" ht="12.75">
      <c r="A803" s="200"/>
      <c r="B803" s="32"/>
      <c r="C803" s="32"/>
      <c r="D803" s="32"/>
      <c r="E803" s="32"/>
      <c r="F803" s="32"/>
      <c r="G803" s="208"/>
    </row>
    <row r="804" spans="1:7" ht="12.75">
      <c r="A804" s="200"/>
      <c r="B804" s="32"/>
      <c r="C804" s="32"/>
      <c r="D804" s="32"/>
      <c r="E804" s="32"/>
      <c r="F804" s="32"/>
      <c r="G804" s="208"/>
    </row>
    <row r="805" spans="1:7" ht="12.75">
      <c r="A805" s="200"/>
      <c r="B805" s="32"/>
      <c r="C805" s="32"/>
      <c r="D805" s="32"/>
      <c r="E805" s="32"/>
      <c r="F805" s="32"/>
      <c r="G805" s="208"/>
    </row>
    <row r="806" spans="1:7" ht="12.75">
      <c r="A806" s="200"/>
      <c r="B806" s="32"/>
      <c r="C806" s="32"/>
      <c r="D806" s="32"/>
      <c r="E806" s="32"/>
      <c r="F806" s="32"/>
      <c r="G806" s="208"/>
    </row>
    <row r="807" spans="1:7" ht="12.75">
      <c r="A807" s="200"/>
      <c r="B807" s="32"/>
      <c r="C807" s="32"/>
      <c r="D807" s="32"/>
      <c r="E807" s="32"/>
      <c r="F807" s="32"/>
      <c r="G807" s="208"/>
    </row>
    <row r="808" spans="1:7" ht="12.75">
      <c r="A808" s="200"/>
      <c r="B808" s="32"/>
      <c r="C808" s="32"/>
      <c r="D808" s="32"/>
      <c r="E808" s="32"/>
      <c r="F808" s="32"/>
      <c r="G808" s="208"/>
    </row>
    <row r="809" spans="1:7" ht="12.75">
      <c r="A809" s="200"/>
      <c r="B809" s="32"/>
      <c r="C809" s="32"/>
      <c r="D809" s="32"/>
      <c r="E809" s="32"/>
      <c r="F809" s="32"/>
      <c r="G809" s="208"/>
    </row>
    <row r="810" spans="1:7" ht="12.75">
      <c r="A810" s="200"/>
      <c r="B810" s="32"/>
      <c r="C810" s="32"/>
      <c r="D810" s="32"/>
      <c r="E810" s="32"/>
      <c r="F810" s="32"/>
      <c r="G810" s="208"/>
    </row>
    <row r="811" spans="1:7" ht="12.75">
      <c r="A811" s="200"/>
      <c r="B811" s="32"/>
      <c r="C811" s="32"/>
      <c r="D811" s="32"/>
      <c r="E811" s="32"/>
      <c r="F811" s="32"/>
      <c r="G811" s="208"/>
    </row>
    <row r="812" spans="1:7" ht="12.75">
      <c r="A812" s="200"/>
      <c r="B812" s="32"/>
      <c r="C812" s="32"/>
      <c r="D812" s="32"/>
      <c r="E812" s="32"/>
      <c r="F812" s="32"/>
      <c r="G812" s="208"/>
    </row>
    <row r="813" spans="1:7" ht="12.75">
      <c r="A813" s="200"/>
      <c r="B813" s="32"/>
      <c r="C813" s="32"/>
      <c r="D813" s="32"/>
      <c r="E813" s="32"/>
      <c r="F813" s="32"/>
      <c r="G813" s="208"/>
    </row>
    <row r="814" spans="1:7" ht="12.75">
      <c r="A814" s="200"/>
      <c r="B814" s="32"/>
      <c r="C814" s="32"/>
      <c r="D814" s="32"/>
      <c r="E814" s="32"/>
      <c r="F814" s="32"/>
      <c r="G814" s="208"/>
    </row>
    <row r="815" spans="1:7" ht="12.75">
      <c r="A815" s="200"/>
      <c r="B815" s="32"/>
      <c r="C815" s="32"/>
      <c r="D815" s="32"/>
      <c r="E815" s="32"/>
      <c r="F815" s="32"/>
      <c r="G815" s="208"/>
    </row>
    <row r="816" spans="1:7" ht="12.75">
      <c r="A816" s="200"/>
      <c r="B816" s="32"/>
      <c r="C816" s="32"/>
      <c r="D816" s="32"/>
      <c r="E816" s="32"/>
      <c r="F816" s="32"/>
      <c r="G816" s="208"/>
    </row>
    <row r="817" spans="1:7" ht="12.75">
      <c r="A817" s="200"/>
      <c r="B817" s="32"/>
      <c r="C817" s="32"/>
      <c r="D817" s="32"/>
      <c r="E817" s="32"/>
      <c r="F817" s="32"/>
      <c r="G817" s="208"/>
    </row>
    <row r="818" spans="1:7" ht="12.75">
      <c r="A818" s="200"/>
      <c r="B818" s="32"/>
      <c r="C818" s="32"/>
      <c r="D818" s="32"/>
      <c r="E818" s="32"/>
      <c r="F818" s="32"/>
      <c r="G818" s="208"/>
    </row>
    <row r="819" spans="1:7" ht="12.75">
      <c r="A819" s="200"/>
      <c r="B819" s="32"/>
      <c r="C819" s="32"/>
      <c r="D819" s="32"/>
      <c r="E819" s="32"/>
      <c r="F819" s="32"/>
      <c r="G819" s="208"/>
    </row>
    <row r="820" spans="1:7" ht="12.75">
      <c r="A820" s="200"/>
      <c r="B820" s="32"/>
      <c r="C820" s="32"/>
      <c r="D820" s="32"/>
      <c r="E820" s="32"/>
      <c r="F820" s="32"/>
      <c r="G820" s="208"/>
    </row>
    <row r="821" spans="1:7" ht="12.75">
      <c r="A821" s="200"/>
      <c r="B821" s="32"/>
      <c r="C821" s="32"/>
      <c r="D821" s="32"/>
      <c r="E821" s="32"/>
      <c r="F821" s="32"/>
      <c r="G821" s="208"/>
    </row>
    <row r="822" spans="1:7" ht="12.75">
      <c r="A822" s="200"/>
      <c r="B822" s="32"/>
      <c r="C822" s="32"/>
      <c r="D822" s="32"/>
      <c r="E822" s="32"/>
      <c r="F822" s="32"/>
      <c r="G822" s="208"/>
    </row>
    <row r="823" spans="1:7" ht="12.75">
      <c r="A823" s="200"/>
      <c r="B823" s="32"/>
      <c r="C823" s="32"/>
      <c r="D823" s="32"/>
      <c r="E823" s="32"/>
      <c r="F823" s="32"/>
      <c r="G823" s="208"/>
    </row>
    <row r="824" spans="1:7" ht="12.75">
      <c r="A824" s="200"/>
      <c r="B824" s="32"/>
      <c r="C824" s="32"/>
      <c r="D824" s="32"/>
      <c r="E824" s="32"/>
      <c r="F824" s="32"/>
      <c r="G824" s="208"/>
    </row>
    <row r="825" spans="1:7" ht="12.75">
      <c r="A825" s="200"/>
      <c r="B825" s="32"/>
      <c r="C825" s="32"/>
      <c r="D825" s="32"/>
      <c r="E825" s="32"/>
      <c r="F825" s="32"/>
      <c r="G825" s="208"/>
    </row>
    <row r="826" spans="1:7" ht="12.75">
      <c r="A826" s="200"/>
      <c r="B826" s="32"/>
      <c r="C826" s="32"/>
      <c r="D826" s="32"/>
      <c r="E826" s="32"/>
      <c r="F826" s="32"/>
      <c r="G826" s="208"/>
    </row>
    <row r="827" spans="1:7" ht="12.75">
      <c r="A827" s="200"/>
      <c r="B827" s="32"/>
      <c r="C827" s="32"/>
      <c r="D827" s="32"/>
      <c r="E827" s="32"/>
      <c r="F827" s="32"/>
      <c r="G827" s="208"/>
    </row>
    <row r="828" spans="1:7" ht="12.75">
      <c r="A828" s="200"/>
      <c r="B828" s="32"/>
      <c r="C828" s="32"/>
      <c r="D828" s="32"/>
      <c r="E828" s="32"/>
      <c r="F828" s="32"/>
      <c r="G828" s="208"/>
    </row>
    <row r="829" spans="1:7" ht="12.75">
      <c r="A829" s="200"/>
      <c r="B829" s="32"/>
      <c r="C829" s="32"/>
      <c r="D829" s="32"/>
      <c r="E829" s="32"/>
      <c r="F829" s="32"/>
      <c r="G829" s="208"/>
    </row>
    <row r="830" spans="1:7" ht="12.75">
      <c r="A830" s="200"/>
      <c r="B830" s="32"/>
      <c r="C830" s="32"/>
      <c r="D830" s="32"/>
      <c r="E830" s="32"/>
      <c r="F830" s="32"/>
      <c r="G830" s="208"/>
    </row>
    <row r="831" spans="1:7" ht="12.75">
      <c r="A831" s="200"/>
      <c r="B831" s="32"/>
      <c r="C831" s="32"/>
      <c r="D831" s="32"/>
      <c r="E831" s="32"/>
      <c r="F831" s="32"/>
      <c r="G831" s="208"/>
    </row>
    <row r="832" spans="1:7" ht="12.75">
      <c r="A832" s="200"/>
      <c r="B832" s="32"/>
      <c r="C832" s="32"/>
      <c r="D832" s="32"/>
      <c r="E832" s="32"/>
      <c r="F832" s="32"/>
      <c r="G832" s="208"/>
    </row>
    <row r="833" spans="1:7" ht="12.75">
      <c r="A833" s="200"/>
      <c r="B833" s="32"/>
      <c r="C833" s="32"/>
      <c r="D833" s="32"/>
      <c r="E833" s="32"/>
      <c r="F833" s="32"/>
      <c r="G833" s="208"/>
    </row>
    <row r="834" spans="1:7" ht="12.75">
      <c r="A834" s="200"/>
      <c r="B834" s="32"/>
      <c r="C834" s="32"/>
      <c r="D834" s="32"/>
      <c r="E834" s="32"/>
      <c r="F834" s="32"/>
      <c r="G834" s="208"/>
    </row>
    <row r="835" spans="1:7" ht="12.75">
      <c r="A835" s="200"/>
      <c r="B835" s="32"/>
      <c r="C835" s="32"/>
      <c r="D835" s="32"/>
      <c r="E835" s="32"/>
      <c r="F835" s="32"/>
      <c r="G835" s="208"/>
    </row>
    <row r="836" spans="1:7" ht="12.75">
      <c r="A836" s="200"/>
      <c r="B836" s="32"/>
      <c r="C836" s="32"/>
      <c r="D836" s="32"/>
      <c r="E836" s="32"/>
      <c r="F836" s="32"/>
      <c r="G836" s="208"/>
    </row>
    <row r="837" spans="1:7" ht="12.75">
      <c r="A837" s="200"/>
      <c r="B837" s="32"/>
      <c r="C837" s="32"/>
      <c r="D837" s="32"/>
      <c r="E837" s="32"/>
      <c r="F837" s="32"/>
      <c r="G837" s="208"/>
    </row>
    <row r="838" spans="1:7" ht="12.75">
      <c r="A838" s="200"/>
      <c r="B838" s="32"/>
      <c r="C838" s="32"/>
      <c r="D838" s="32"/>
      <c r="E838" s="32"/>
      <c r="F838" s="32"/>
      <c r="G838" s="208"/>
    </row>
    <row r="839" spans="1:7" ht="12.75">
      <c r="A839" s="200"/>
      <c r="B839" s="32"/>
      <c r="C839" s="32"/>
      <c r="D839" s="32"/>
      <c r="E839" s="32"/>
      <c r="F839" s="32"/>
      <c r="G839" s="208"/>
    </row>
    <row r="840" spans="1:7" ht="12.75">
      <c r="A840" s="200"/>
      <c r="B840" s="32"/>
      <c r="C840" s="32"/>
      <c r="D840" s="32"/>
      <c r="E840" s="32"/>
      <c r="F840" s="32"/>
      <c r="G840" s="208"/>
    </row>
    <row r="841" spans="1:7" ht="12.75">
      <c r="A841" s="200"/>
      <c r="B841" s="32"/>
      <c r="C841" s="32"/>
      <c r="D841" s="32"/>
      <c r="E841" s="32"/>
      <c r="F841" s="32"/>
      <c r="G841" s="208"/>
    </row>
    <row r="842" spans="1:7" ht="12.75">
      <c r="A842" s="200"/>
      <c r="B842" s="32"/>
      <c r="C842" s="32"/>
      <c r="D842" s="32"/>
      <c r="E842" s="32"/>
      <c r="F842" s="32"/>
      <c r="G842" s="208"/>
    </row>
    <row r="843" spans="1:7" ht="12.75">
      <c r="A843" s="200"/>
      <c r="B843" s="32"/>
      <c r="C843" s="32"/>
      <c r="D843" s="32"/>
      <c r="E843" s="32"/>
      <c r="F843" s="32"/>
      <c r="G843" s="208"/>
    </row>
    <row r="844" spans="1:7" ht="12.75">
      <c r="A844" s="200"/>
      <c r="B844" s="32"/>
      <c r="C844" s="32"/>
      <c r="D844" s="32"/>
      <c r="E844" s="32"/>
      <c r="F844" s="32"/>
      <c r="G844" s="208"/>
    </row>
    <row r="845" spans="1:7" ht="12.75">
      <c r="A845" s="200"/>
      <c r="B845" s="32"/>
      <c r="C845" s="32"/>
      <c r="D845" s="32"/>
      <c r="E845" s="32"/>
      <c r="F845" s="32"/>
      <c r="G845" s="208"/>
    </row>
    <row r="846" spans="1:7" ht="12.75">
      <c r="A846" s="200"/>
      <c r="B846" s="32"/>
      <c r="C846" s="32"/>
      <c r="D846" s="32"/>
      <c r="E846" s="32"/>
      <c r="F846" s="32"/>
      <c r="G846" s="208"/>
    </row>
    <row r="847" spans="1:7" ht="12.75">
      <c r="A847" s="200"/>
      <c r="B847" s="32"/>
      <c r="C847" s="32"/>
      <c r="D847" s="32"/>
      <c r="E847" s="32"/>
      <c r="F847" s="32"/>
      <c r="G847" s="208"/>
    </row>
    <row r="848" spans="1:7" ht="12.75">
      <c r="A848" s="200"/>
      <c r="B848" s="32"/>
      <c r="C848" s="32"/>
      <c r="D848" s="32"/>
      <c r="E848" s="32"/>
      <c r="F848" s="32"/>
      <c r="G848" s="208"/>
    </row>
    <row r="849" spans="1:7" ht="12.75">
      <c r="A849" s="200"/>
      <c r="B849" s="32"/>
      <c r="C849" s="32"/>
      <c r="D849" s="32"/>
      <c r="E849" s="32"/>
      <c r="F849" s="32"/>
      <c r="G849" s="208"/>
    </row>
    <row r="850" spans="1:7" ht="12.75">
      <c r="A850" s="200"/>
      <c r="B850" s="32"/>
      <c r="C850" s="32"/>
      <c r="D850" s="32"/>
      <c r="E850" s="32"/>
      <c r="F850" s="32"/>
      <c r="G850" s="208"/>
    </row>
    <row r="851" spans="1:7" ht="12.75">
      <c r="A851" s="200"/>
      <c r="B851" s="32"/>
      <c r="C851" s="32"/>
      <c r="D851" s="32"/>
      <c r="E851" s="32"/>
      <c r="F851" s="32"/>
      <c r="G851" s="208"/>
    </row>
    <row r="852" spans="1:7" ht="12.75">
      <c r="A852" s="200"/>
      <c r="B852" s="32"/>
      <c r="C852" s="32"/>
      <c r="D852" s="32"/>
      <c r="E852" s="32"/>
      <c r="F852" s="32"/>
      <c r="G852" s="208"/>
    </row>
    <row r="853" spans="1:7" ht="12.75">
      <c r="A853" s="200"/>
      <c r="B853" s="32"/>
      <c r="C853" s="32"/>
      <c r="D853" s="32"/>
      <c r="E853" s="32"/>
      <c r="F853" s="32"/>
      <c r="G853" s="208"/>
    </row>
    <row r="854" spans="1:7" ht="12.75">
      <c r="A854" s="200"/>
      <c r="B854" s="32"/>
      <c r="C854" s="32"/>
      <c r="D854" s="32"/>
      <c r="E854" s="32"/>
      <c r="F854" s="32"/>
      <c r="G854" s="208"/>
    </row>
    <row r="855" spans="1:7" ht="12.75">
      <c r="A855" s="200"/>
      <c r="B855" s="32"/>
      <c r="C855" s="32"/>
      <c r="D855" s="32"/>
      <c r="E855" s="32"/>
      <c r="F855" s="32"/>
      <c r="G855" s="208"/>
    </row>
    <row r="856" spans="1:7" ht="12.75">
      <c r="A856" s="200"/>
      <c r="B856" s="32"/>
      <c r="C856" s="32"/>
      <c r="D856" s="32"/>
      <c r="E856" s="32"/>
      <c r="F856" s="32"/>
      <c r="G856" s="208"/>
    </row>
    <row r="857" spans="1:7" ht="12.75">
      <c r="A857" s="200"/>
      <c r="B857" s="32"/>
      <c r="C857" s="32"/>
      <c r="D857" s="32"/>
      <c r="E857" s="32"/>
      <c r="F857" s="32"/>
      <c r="G857" s="208"/>
    </row>
    <row r="858" spans="1:7" ht="12.75">
      <c r="A858" s="200"/>
      <c r="B858" s="32"/>
      <c r="C858" s="32"/>
      <c r="D858" s="32"/>
      <c r="E858" s="32"/>
      <c r="F858" s="32"/>
      <c r="G858" s="208"/>
    </row>
    <row r="859" spans="1:7" ht="12.75">
      <c r="A859" s="200"/>
      <c r="B859" s="32"/>
      <c r="C859" s="32"/>
      <c r="D859" s="32"/>
      <c r="E859" s="32"/>
      <c r="F859" s="32"/>
      <c r="G859" s="208"/>
    </row>
    <row r="860" spans="1:7" ht="12.75">
      <c r="A860" s="200"/>
      <c r="B860" s="32"/>
      <c r="C860" s="32"/>
      <c r="D860" s="32"/>
      <c r="E860" s="32"/>
      <c r="F860" s="32"/>
      <c r="G860" s="208"/>
    </row>
    <row r="861" spans="1:7" ht="12.75">
      <c r="A861" s="200"/>
      <c r="B861" s="32"/>
      <c r="C861" s="32"/>
      <c r="D861" s="32"/>
      <c r="E861" s="32"/>
      <c r="F861" s="32"/>
      <c r="G861" s="208"/>
    </row>
    <row r="862" spans="1:7" ht="12.75">
      <c r="A862" s="200"/>
      <c r="B862" s="32"/>
      <c r="C862" s="32"/>
      <c r="D862" s="32"/>
      <c r="E862" s="32"/>
      <c r="F862" s="32"/>
      <c r="G862" s="208"/>
    </row>
    <row r="863" spans="1:7" ht="12.75">
      <c r="A863" s="200"/>
      <c r="B863" s="32"/>
      <c r="C863" s="32"/>
      <c r="D863" s="32"/>
      <c r="E863" s="32"/>
      <c r="F863" s="32"/>
      <c r="G863" s="208"/>
    </row>
    <row r="864" spans="1:7" ht="12.75">
      <c r="A864" s="200"/>
      <c r="B864" s="32"/>
      <c r="C864" s="32"/>
      <c r="D864" s="32"/>
      <c r="E864" s="32"/>
      <c r="F864" s="32"/>
      <c r="G864" s="208"/>
    </row>
    <row r="865" spans="1:7" ht="12.75">
      <c r="A865" s="200"/>
      <c r="B865" s="32"/>
      <c r="C865" s="32"/>
      <c r="D865" s="32"/>
      <c r="E865" s="32"/>
      <c r="F865" s="32"/>
      <c r="G865" s="208"/>
    </row>
    <row r="866" spans="1:7" ht="12.75">
      <c r="A866" s="200"/>
      <c r="B866" s="32"/>
      <c r="C866" s="32"/>
      <c r="D866" s="32"/>
      <c r="E866" s="32"/>
      <c r="F866" s="32"/>
      <c r="G866" s="208"/>
    </row>
    <row r="867" spans="1:7" ht="12.75">
      <c r="A867" s="200"/>
      <c r="B867" s="32"/>
      <c r="C867" s="32"/>
      <c r="D867" s="32"/>
      <c r="E867" s="32"/>
      <c r="F867" s="32"/>
      <c r="G867" s="208"/>
    </row>
    <row r="868" spans="1:7" ht="12.75">
      <c r="A868" s="200"/>
      <c r="B868" s="32"/>
      <c r="C868" s="32"/>
      <c r="D868" s="32"/>
      <c r="E868" s="32"/>
      <c r="F868" s="32"/>
      <c r="G868" s="208"/>
    </row>
    <row r="869" spans="1:7" ht="12.75">
      <c r="A869" s="200"/>
      <c r="B869" s="32"/>
      <c r="C869" s="32"/>
      <c r="D869" s="32"/>
      <c r="E869" s="32"/>
      <c r="F869" s="32"/>
      <c r="G869" s="208"/>
    </row>
    <row r="870" spans="1:7" ht="12.75">
      <c r="A870" s="200"/>
      <c r="B870" s="32"/>
      <c r="C870" s="32"/>
      <c r="D870" s="32"/>
      <c r="E870" s="32"/>
      <c r="F870" s="32"/>
      <c r="G870" s="208"/>
    </row>
    <row r="871" spans="1:7" ht="12.75">
      <c r="A871" s="200"/>
      <c r="B871" s="32"/>
      <c r="C871" s="32"/>
      <c r="D871" s="32"/>
      <c r="E871" s="32"/>
      <c r="F871" s="32"/>
      <c r="G871" s="208"/>
    </row>
    <row r="872" spans="1:7" ht="12.75">
      <c r="A872" s="200"/>
      <c r="B872" s="32"/>
      <c r="C872" s="32"/>
      <c r="D872" s="32"/>
      <c r="E872" s="32"/>
      <c r="F872" s="32"/>
      <c r="G872" s="208"/>
    </row>
    <row r="873" spans="1:7" ht="12.75">
      <c r="A873" s="200"/>
      <c r="B873" s="32"/>
      <c r="C873" s="32"/>
      <c r="D873" s="32"/>
      <c r="E873" s="32"/>
      <c r="F873" s="32"/>
      <c r="G873" s="208"/>
    </row>
    <row r="874" spans="1:7" ht="12.75">
      <c r="A874" s="200"/>
      <c r="B874" s="32"/>
      <c r="C874" s="32"/>
      <c r="D874" s="32"/>
      <c r="E874" s="32"/>
      <c r="F874" s="32"/>
      <c r="G874" s="208"/>
    </row>
    <row r="875" spans="1:7" ht="12.75">
      <c r="A875" s="200"/>
      <c r="B875" s="32"/>
      <c r="C875" s="32"/>
      <c r="D875" s="32"/>
      <c r="E875" s="32"/>
      <c r="F875" s="32"/>
      <c r="G875" s="208"/>
    </row>
    <row r="876" spans="1:7" ht="12.75">
      <c r="A876" s="200"/>
      <c r="B876" s="32"/>
      <c r="C876" s="32"/>
      <c r="D876" s="32"/>
      <c r="E876" s="32"/>
      <c r="F876" s="32"/>
      <c r="G876" s="208"/>
    </row>
    <row r="877" spans="1:7" ht="12.75">
      <c r="A877" s="200"/>
      <c r="B877" s="32"/>
      <c r="C877" s="32"/>
      <c r="D877" s="32"/>
      <c r="E877" s="32"/>
      <c r="F877" s="32"/>
      <c r="G877" s="208"/>
    </row>
    <row r="878" spans="1:7" ht="12.75">
      <c r="A878" s="200"/>
      <c r="B878" s="32"/>
      <c r="C878" s="32"/>
      <c r="D878" s="32"/>
      <c r="E878" s="32"/>
      <c r="F878" s="32"/>
      <c r="G878" s="208"/>
    </row>
    <row r="879" spans="1:7" ht="12.75">
      <c r="A879" s="200"/>
      <c r="B879" s="32"/>
      <c r="C879" s="32"/>
      <c r="D879" s="32"/>
      <c r="E879" s="32"/>
      <c r="F879" s="32"/>
      <c r="G879" s="208"/>
    </row>
    <row r="880" spans="1:7" ht="12.75">
      <c r="A880" s="200"/>
      <c r="B880" s="32"/>
      <c r="C880" s="32"/>
      <c r="D880" s="32"/>
      <c r="E880" s="32"/>
      <c r="F880" s="32"/>
      <c r="G880" s="208"/>
    </row>
    <row r="881" spans="1:7" ht="12.75">
      <c r="A881" s="200"/>
      <c r="B881" s="32"/>
      <c r="C881" s="32"/>
      <c r="D881" s="32"/>
      <c r="E881" s="32"/>
      <c r="F881" s="32"/>
      <c r="G881" s="208"/>
    </row>
    <row r="882" spans="1:7" ht="12.75">
      <c r="A882" s="200"/>
      <c r="B882" s="32"/>
      <c r="C882" s="32"/>
      <c r="D882" s="32"/>
      <c r="E882" s="32"/>
      <c r="F882" s="32"/>
      <c r="G882" s="208"/>
    </row>
    <row r="883" spans="1:7" ht="12.75">
      <c r="A883" s="200"/>
      <c r="B883" s="32"/>
      <c r="C883" s="32"/>
      <c r="D883" s="32"/>
      <c r="E883" s="32"/>
      <c r="F883" s="32"/>
      <c r="G883" s="208"/>
    </row>
    <row r="884" spans="1:7" ht="12.75">
      <c r="A884" s="200"/>
      <c r="B884" s="32"/>
      <c r="C884" s="32"/>
      <c r="D884" s="32"/>
      <c r="E884" s="32"/>
      <c r="F884" s="32"/>
      <c r="G884" s="208"/>
    </row>
    <row r="885" spans="1:7" ht="12.75">
      <c r="A885" s="200"/>
      <c r="B885" s="32"/>
      <c r="C885" s="32"/>
      <c r="D885" s="32"/>
      <c r="E885" s="32"/>
      <c r="F885" s="32"/>
      <c r="G885" s="208"/>
    </row>
    <row r="886" spans="1:7" ht="12.75">
      <c r="A886" s="200"/>
      <c r="B886" s="32"/>
      <c r="C886" s="32"/>
      <c r="D886" s="32"/>
      <c r="E886" s="32"/>
      <c r="F886" s="32"/>
      <c r="G886" s="208"/>
    </row>
    <row r="887" spans="1:7" ht="12.75">
      <c r="A887" s="200"/>
      <c r="B887" s="32"/>
      <c r="C887" s="32"/>
      <c r="D887" s="32"/>
      <c r="E887" s="32"/>
      <c r="F887" s="32"/>
      <c r="G887" s="208"/>
    </row>
    <row r="888" spans="1:7" ht="12.75">
      <c r="A888" s="200"/>
      <c r="B888" s="32"/>
      <c r="C888" s="32"/>
      <c r="D888" s="32"/>
      <c r="E888" s="32"/>
      <c r="F888" s="32"/>
      <c r="G888" s="208"/>
    </row>
    <row r="889" spans="1:7" ht="12.75">
      <c r="A889" s="200"/>
      <c r="B889" s="32"/>
      <c r="C889" s="32"/>
      <c r="D889" s="32"/>
      <c r="E889" s="32"/>
      <c r="F889" s="32"/>
      <c r="G889" s="208"/>
    </row>
    <row r="890" spans="1:7" ht="12.75">
      <c r="A890" s="200"/>
      <c r="B890" s="32"/>
      <c r="C890" s="32"/>
      <c r="D890" s="32"/>
      <c r="E890" s="32"/>
      <c r="F890" s="32"/>
      <c r="G890" s="208"/>
    </row>
    <row r="891" spans="1:7" ht="12.75">
      <c r="A891" s="200"/>
      <c r="B891" s="32"/>
      <c r="C891" s="32"/>
      <c r="D891" s="32"/>
      <c r="E891" s="32"/>
      <c r="F891" s="32"/>
      <c r="G891" s="208"/>
    </row>
    <row r="892" spans="1:7" ht="12.75">
      <c r="A892" s="200"/>
      <c r="B892" s="32"/>
      <c r="C892" s="32"/>
      <c r="D892" s="32"/>
      <c r="E892" s="32"/>
      <c r="F892" s="32"/>
      <c r="G892" s="208"/>
    </row>
    <row r="893" spans="1:7" ht="12.75">
      <c r="A893" s="200"/>
      <c r="B893" s="32"/>
      <c r="C893" s="32"/>
      <c r="D893" s="32"/>
      <c r="E893" s="32"/>
      <c r="F893" s="32"/>
      <c r="G893" s="208"/>
    </row>
    <row r="894" spans="1:7" ht="12.75">
      <c r="A894" s="200"/>
      <c r="B894" s="32"/>
      <c r="C894" s="32"/>
      <c r="D894" s="32"/>
      <c r="E894" s="32"/>
      <c r="F894" s="32"/>
      <c r="G894" s="208"/>
    </row>
    <row r="895" spans="1:7" ht="12.75">
      <c r="A895" s="200"/>
      <c r="B895" s="32"/>
      <c r="C895" s="32"/>
      <c r="D895" s="32"/>
      <c r="E895" s="32"/>
      <c r="F895" s="32"/>
      <c r="G895" s="208"/>
    </row>
    <row r="896" spans="1:7" ht="12.75">
      <c r="A896" s="200"/>
      <c r="B896" s="32"/>
      <c r="C896" s="32"/>
      <c r="D896" s="32"/>
      <c r="E896" s="32"/>
      <c r="F896" s="32"/>
      <c r="G896" s="208"/>
    </row>
    <row r="897" spans="1:7" ht="12.75">
      <c r="A897" s="200"/>
      <c r="B897" s="32"/>
      <c r="C897" s="32"/>
      <c r="D897" s="32"/>
      <c r="E897" s="32"/>
      <c r="F897" s="32"/>
      <c r="G897" s="208"/>
    </row>
    <row r="898" spans="1:7" ht="12.75">
      <c r="A898" s="200"/>
      <c r="B898" s="32"/>
      <c r="C898" s="32"/>
      <c r="D898" s="32"/>
      <c r="E898" s="32"/>
      <c r="F898" s="32"/>
      <c r="G898" s="208"/>
    </row>
    <row r="899" spans="1:7" ht="12.75">
      <c r="A899" s="200"/>
      <c r="B899" s="32"/>
      <c r="C899" s="32"/>
      <c r="D899" s="32"/>
      <c r="E899" s="32"/>
      <c r="F899" s="32"/>
      <c r="G899" s="208"/>
    </row>
    <row r="900" spans="1:7" ht="12.75">
      <c r="A900" s="200"/>
      <c r="B900" s="32"/>
      <c r="C900" s="32"/>
      <c r="D900" s="32"/>
      <c r="E900" s="32"/>
      <c r="F900" s="32"/>
      <c r="G900" s="208"/>
    </row>
    <row r="901" spans="1:7" ht="12.75">
      <c r="A901" s="200"/>
      <c r="B901" s="32"/>
      <c r="C901" s="32"/>
      <c r="D901" s="32"/>
      <c r="E901" s="32"/>
      <c r="F901" s="32"/>
      <c r="G901" s="208"/>
    </row>
    <row r="902" spans="1:7" ht="12.75">
      <c r="A902" s="200"/>
      <c r="B902" s="32"/>
      <c r="C902" s="32"/>
      <c r="D902" s="32"/>
      <c r="E902" s="32"/>
      <c r="F902" s="32"/>
      <c r="G902" s="208"/>
    </row>
    <row r="903" spans="1:7" ht="12.75">
      <c r="A903" s="200"/>
      <c r="B903" s="32"/>
      <c r="C903" s="32"/>
      <c r="D903" s="32"/>
      <c r="E903" s="32"/>
      <c r="F903" s="32"/>
      <c r="G903" s="208"/>
    </row>
    <row r="904" spans="1:7" ht="12.75">
      <c r="A904" s="200"/>
      <c r="B904" s="32"/>
      <c r="C904" s="32"/>
      <c r="D904" s="32"/>
      <c r="E904" s="32"/>
      <c r="F904" s="32"/>
      <c r="G904" s="208"/>
    </row>
    <row r="905" spans="1:7" ht="12.75">
      <c r="A905" s="200"/>
      <c r="B905" s="32"/>
      <c r="C905" s="32"/>
      <c r="D905" s="32"/>
      <c r="E905" s="32"/>
      <c r="F905" s="32"/>
      <c r="G905" s="208"/>
    </row>
    <row r="906" spans="1:7" ht="12.75">
      <c r="A906" s="200"/>
      <c r="B906" s="32"/>
      <c r="C906" s="32"/>
      <c r="D906" s="32"/>
      <c r="E906" s="32"/>
      <c r="F906" s="32"/>
      <c r="G906" s="208"/>
    </row>
    <row r="907" spans="1:7" ht="12.75">
      <c r="A907" s="200"/>
      <c r="B907" s="32"/>
      <c r="C907" s="32"/>
      <c r="D907" s="32"/>
      <c r="E907" s="32"/>
      <c r="F907" s="32"/>
      <c r="G907" s="208"/>
    </row>
    <row r="908" spans="1:7" ht="12.75">
      <c r="A908" s="200"/>
      <c r="B908" s="32"/>
      <c r="C908" s="32"/>
      <c r="D908" s="32"/>
      <c r="E908" s="32"/>
      <c r="F908" s="32"/>
      <c r="G908" s="208"/>
    </row>
    <row r="909" spans="1:7" ht="12.75">
      <c r="A909" s="200"/>
      <c r="B909" s="32"/>
      <c r="C909" s="32"/>
      <c r="D909" s="32"/>
      <c r="E909" s="32"/>
      <c r="F909" s="32"/>
      <c r="G909" s="208"/>
    </row>
    <row r="910" spans="1:7" ht="12.75">
      <c r="A910" s="200"/>
      <c r="B910" s="32"/>
      <c r="C910" s="32"/>
      <c r="D910" s="32"/>
      <c r="E910" s="32"/>
      <c r="F910" s="32"/>
      <c r="G910" s="208"/>
    </row>
    <row r="911" spans="1:7" ht="12.75">
      <c r="A911" s="200"/>
      <c r="B911" s="32"/>
      <c r="C911" s="32"/>
      <c r="D911" s="32"/>
      <c r="E911" s="32"/>
      <c r="F911" s="32"/>
      <c r="G911" s="208"/>
    </row>
    <row r="912" spans="1:7" ht="12.75">
      <c r="A912" s="200"/>
      <c r="B912" s="32"/>
      <c r="C912" s="32"/>
      <c r="D912" s="32"/>
      <c r="E912" s="32"/>
      <c r="F912" s="32"/>
      <c r="G912" s="208"/>
    </row>
    <row r="913" spans="1:7" ht="12.75">
      <c r="A913" s="200"/>
      <c r="B913" s="32"/>
      <c r="C913" s="32"/>
      <c r="D913" s="32"/>
      <c r="E913" s="32"/>
      <c r="F913" s="32"/>
      <c r="G913" s="208"/>
    </row>
    <row r="914" spans="1:7" ht="12.75">
      <c r="A914" s="200"/>
      <c r="B914" s="32"/>
      <c r="C914" s="32"/>
      <c r="D914" s="32"/>
      <c r="E914" s="32"/>
      <c r="F914" s="32"/>
      <c r="G914" s="208"/>
    </row>
    <row r="915" spans="1:7" ht="12.75">
      <c r="A915" s="200"/>
      <c r="B915" s="32"/>
      <c r="C915" s="32"/>
      <c r="D915" s="32"/>
      <c r="E915" s="32"/>
      <c r="F915" s="32"/>
      <c r="G915" s="208"/>
    </row>
    <row r="916" spans="1:7" ht="12.75">
      <c r="A916" s="200"/>
      <c r="B916" s="32"/>
      <c r="C916" s="32"/>
      <c r="D916" s="32"/>
      <c r="E916" s="32"/>
      <c r="F916" s="32"/>
      <c r="G916" s="208"/>
    </row>
    <row r="917" spans="1:7" ht="12.75">
      <c r="A917" s="200"/>
      <c r="B917" s="32"/>
      <c r="C917" s="32"/>
      <c r="D917" s="32"/>
      <c r="E917" s="32"/>
      <c r="F917" s="32"/>
      <c r="G917" s="208"/>
    </row>
    <row r="918" spans="1:7" ht="12.75">
      <c r="A918" s="200"/>
      <c r="B918" s="32"/>
      <c r="C918" s="32"/>
      <c r="D918" s="32"/>
      <c r="E918" s="32"/>
      <c r="F918" s="32"/>
      <c r="G918" s="208"/>
    </row>
    <row r="919" spans="1:7" ht="12.75">
      <c r="A919" s="200"/>
      <c r="B919" s="32"/>
      <c r="C919" s="32"/>
      <c r="D919" s="32"/>
      <c r="E919" s="32"/>
      <c r="F919" s="32"/>
      <c r="G919" s="208"/>
    </row>
    <row r="920" spans="1:7" ht="12.75">
      <c r="A920" s="200"/>
      <c r="B920" s="32"/>
      <c r="C920" s="32"/>
      <c r="D920" s="32"/>
      <c r="E920" s="32"/>
      <c r="F920" s="32"/>
      <c r="G920" s="208"/>
    </row>
    <row r="921" spans="1:7" ht="12.75">
      <c r="A921" s="200"/>
      <c r="B921" s="32"/>
      <c r="C921" s="32"/>
      <c r="D921" s="32"/>
      <c r="E921" s="32"/>
      <c r="F921" s="32"/>
      <c r="G921" s="208"/>
    </row>
    <row r="922" spans="1:7" ht="12.75">
      <c r="A922" s="200"/>
      <c r="B922" s="32"/>
      <c r="C922" s="32"/>
      <c r="D922" s="32"/>
      <c r="E922" s="32"/>
      <c r="F922" s="32"/>
      <c r="G922" s="208"/>
    </row>
    <row r="923" spans="1:7" ht="12.75">
      <c r="A923" s="200"/>
      <c r="B923" s="32"/>
      <c r="C923" s="32"/>
      <c r="D923" s="32"/>
      <c r="E923" s="32"/>
      <c r="F923" s="32"/>
      <c r="G923" s="208"/>
    </row>
    <row r="924" spans="1:7" ht="12.75">
      <c r="A924" s="200"/>
      <c r="B924" s="32"/>
      <c r="C924" s="32"/>
      <c r="D924" s="32"/>
      <c r="E924" s="32"/>
      <c r="F924" s="32"/>
      <c r="G924" s="208"/>
    </row>
    <row r="925" spans="1:7" ht="12.75">
      <c r="A925" s="200"/>
      <c r="B925" s="32"/>
      <c r="C925" s="32"/>
      <c r="D925" s="32"/>
      <c r="E925" s="32"/>
      <c r="F925" s="32"/>
      <c r="G925" s="208"/>
    </row>
    <row r="926" spans="1:7" ht="12.75">
      <c r="A926" s="200"/>
      <c r="B926" s="32"/>
      <c r="C926" s="32"/>
      <c r="D926" s="32"/>
      <c r="E926" s="32"/>
      <c r="F926" s="32"/>
      <c r="G926" s="208"/>
    </row>
    <row r="927" spans="1:7" ht="12.75">
      <c r="A927" s="200"/>
      <c r="B927" s="32"/>
      <c r="C927" s="32"/>
      <c r="D927" s="32"/>
      <c r="E927" s="32"/>
      <c r="F927" s="32"/>
      <c r="G927" s="208"/>
    </row>
    <row r="928" spans="1:7" ht="12.75">
      <c r="A928" s="200"/>
      <c r="B928" s="32"/>
      <c r="C928" s="32"/>
      <c r="D928" s="32"/>
      <c r="E928" s="32"/>
      <c r="F928" s="32"/>
      <c r="G928" s="208"/>
    </row>
    <row r="929" spans="1:7" ht="12.75">
      <c r="A929" s="200"/>
      <c r="B929" s="32"/>
      <c r="C929" s="32"/>
      <c r="D929" s="32"/>
      <c r="E929" s="32"/>
      <c r="F929" s="32"/>
      <c r="G929" s="208"/>
    </row>
    <row r="930" spans="1:7" ht="12.75">
      <c r="A930" s="200"/>
      <c r="B930" s="32"/>
      <c r="C930" s="32"/>
      <c r="D930" s="32"/>
      <c r="E930" s="32"/>
      <c r="F930" s="32"/>
      <c r="G930" s="208"/>
    </row>
    <row r="931" spans="1:7" ht="12.75">
      <c r="A931" s="200"/>
      <c r="B931" s="32"/>
      <c r="C931" s="32"/>
      <c r="D931" s="32"/>
      <c r="E931" s="32"/>
      <c r="F931" s="32"/>
      <c r="G931" s="208"/>
    </row>
    <row r="932" spans="1:7" ht="12.75">
      <c r="A932" s="200"/>
      <c r="B932" s="32"/>
      <c r="C932" s="32"/>
      <c r="D932" s="32"/>
      <c r="E932" s="32"/>
      <c r="F932" s="32"/>
      <c r="G932" s="208"/>
    </row>
    <row r="933" spans="1:7" ht="12.75">
      <c r="A933" s="200"/>
      <c r="B933" s="32"/>
      <c r="C933" s="32"/>
      <c r="D933" s="32"/>
      <c r="E933" s="32"/>
      <c r="F933" s="32"/>
      <c r="G933" s="208"/>
    </row>
    <row r="934" spans="1:7" ht="12.75">
      <c r="A934" s="200"/>
      <c r="B934" s="32"/>
      <c r="C934" s="32"/>
      <c r="D934" s="32"/>
      <c r="E934" s="32"/>
      <c r="F934" s="32"/>
      <c r="G934" s="208"/>
    </row>
    <row r="935" spans="1:7" ht="12.75">
      <c r="A935" s="200"/>
      <c r="B935" s="32"/>
      <c r="C935" s="32"/>
      <c r="D935" s="32"/>
      <c r="E935" s="32"/>
      <c r="F935" s="32"/>
      <c r="G935" s="208"/>
    </row>
    <row r="936" spans="1:7" ht="12.75">
      <c r="A936" s="200"/>
      <c r="B936" s="32"/>
      <c r="C936" s="32"/>
      <c r="D936" s="32"/>
      <c r="E936" s="32"/>
      <c r="F936" s="32"/>
      <c r="G936" s="208"/>
    </row>
    <row r="937" spans="1:7" ht="12.75">
      <c r="A937" s="200"/>
      <c r="B937" s="32"/>
      <c r="C937" s="32"/>
      <c r="D937" s="32"/>
      <c r="E937" s="32"/>
      <c r="F937" s="32"/>
      <c r="G937" s="208"/>
    </row>
    <row r="938" spans="1:7" ht="12.75">
      <c r="A938" s="200"/>
      <c r="B938" s="32"/>
      <c r="C938" s="32"/>
      <c r="D938" s="32"/>
      <c r="E938" s="32"/>
      <c r="F938" s="32"/>
      <c r="G938" s="208"/>
    </row>
    <row r="939" spans="1:7" ht="12.75">
      <c r="A939" s="200"/>
      <c r="B939" s="32"/>
      <c r="C939" s="32"/>
      <c r="D939" s="32"/>
      <c r="E939" s="32"/>
      <c r="F939" s="32"/>
      <c r="G939" s="208"/>
    </row>
    <row r="940" spans="1:7" ht="12.75">
      <c r="A940" s="200"/>
      <c r="B940" s="32"/>
      <c r="C940" s="32"/>
      <c r="D940" s="32"/>
      <c r="E940" s="32"/>
      <c r="F940" s="32"/>
      <c r="G940" s="208"/>
    </row>
    <row r="941" spans="1:7" ht="12.75">
      <c r="A941" s="200"/>
      <c r="B941" s="32"/>
      <c r="C941" s="32"/>
      <c r="D941" s="32"/>
      <c r="E941" s="32"/>
      <c r="F941" s="32"/>
      <c r="G941" s="208"/>
    </row>
    <row r="942" spans="1:7" ht="12.75">
      <c r="A942" s="200"/>
      <c r="B942" s="32"/>
      <c r="C942" s="32"/>
      <c r="D942" s="32"/>
      <c r="E942" s="32"/>
      <c r="F942" s="32"/>
      <c r="G942" s="208"/>
    </row>
    <row r="943" spans="1:7" ht="12.75">
      <c r="A943" s="200"/>
      <c r="B943" s="32"/>
      <c r="C943" s="32"/>
      <c r="D943" s="32"/>
      <c r="E943" s="32"/>
      <c r="F943" s="32"/>
      <c r="G943" s="208"/>
    </row>
    <row r="944" spans="1:7" ht="12.75">
      <c r="A944" s="200"/>
      <c r="B944" s="32"/>
      <c r="C944" s="32"/>
      <c r="D944" s="32"/>
      <c r="E944" s="32"/>
      <c r="F944" s="32"/>
      <c r="G944" s="208"/>
    </row>
    <row r="945" spans="1:7" ht="12.75">
      <c r="A945" s="200"/>
      <c r="B945" s="32"/>
      <c r="C945" s="32"/>
      <c r="D945" s="32"/>
      <c r="E945" s="32"/>
      <c r="F945" s="32"/>
      <c r="G945" s="208"/>
    </row>
    <row r="946" spans="1:7" ht="12.75">
      <c r="A946" s="200"/>
      <c r="B946" s="32"/>
      <c r="C946" s="32"/>
      <c r="D946" s="32"/>
      <c r="E946" s="32"/>
      <c r="F946" s="32"/>
      <c r="G946" s="208"/>
    </row>
    <row r="947" spans="1:7" ht="12.75">
      <c r="A947" s="200"/>
      <c r="B947" s="32"/>
      <c r="C947" s="32"/>
      <c r="D947" s="32"/>
      <c r="E947" s="32"/>
      <c r="F947" s="32"/>
      <c r="G947" s="208"/>
    </row>
    <row r="948" spans="1:7" ht="12.75">
      <c r="A948" s="200"/>
      <c r="B948" s="32"/>
      <c r="C948" s="32"/>
      <c r="D948" s="32"/>
      <c r="E948" s="32"/>
      <c r="F948" s="32"/>
      <c r="G948" s="208"/>
    </row>
    <row r="949" spans="1:7" ht="12.75">
      <c r="A949" s="200"/>
      <c r="B949" s="32"/>
      <c r="C949" s="32"/>
      <c r="D949" s="32"/>
      <c r="E949" s="32"/>
      <c r="F949" s="32"/>
      <c r="G949" s="208"/>
    </row>
    <row r="950" spans="1:7" ht="12.75">
      <c r="A950" s="200"/>
      <c r="B950" s="32"/>
      <c r="C950" s="32"/>
      <c r="D950" s="32"/>
      <c r="E950" s="32"/>
      <c r="F950" s="32"/>
      <c r="G950" s="208"/>
    </row>
    <row r="951" spans="1:7" ht="12.75">
      <c r="A951" s="200"/>
      <c r="B951" s="32"/>
      <c r="C951" s="32"/>
      <c r="D951" s="32"/>
      <c r="E951" s="32"/>
      <c r="F951" s="32"/>
      <c r="G951" s="208"/>
    </row>
    <row r="952" spans="1:7" ht="12.75">
      <c r="A952" s="200"/>
      <c r="B952" s="32"/>
      <c r="C952" s="32"/>
      <c r="D952" s="32"/>
      <c r="E952" s="32"/>
      <c r="F952" s="32"/>
      <c r="G952" s="208"/>
    </row>
    <row r="953" spans="1:7" ht="12.75">
      <c r="A953" s="200"/>
      <c r="B953" s="32"/>
      <c r="C953" s="32"/>
      <c r="D953" s="32"/>
      <c r="E953" s="32"/>
      <c r="F953" s="32"/>
      <c r="G953" s="208"/>
    </row>
    <row r="954" spans="1:7" ht="12.75">
      <c r="A954" s="200"/>
      <c r="B954" s="32"/>
      <c r="C954" s="32"/>
      <c r="D954" s="32"/>
      <c r="E954" s="32"/>
      <c r="F954" s="32"/>
      <c r="G954" s="208"/>
    </row>
    <row r="955" spans="1:7" ht="12.75">
      <c r="A955" s="200"/>
      <c r="B955" s="32"/>
      <c r="C955" s="32"/>
      <c r="D955" s="32"/>
      <c r="E955" s="32"/>
      <c r="F955" s="32"/>
      <c r="G955" s="208"/>
    </row>
    <row r="956" spans="1:7" ht="12.75">
      <c r="A956" s="200"/>
      <c r="B956" s="32"/>
      <c r="C956" s="32"/>
      <c r="D956" s="32"/>
      <c r="E956" s="32"/>
      <c r="F956" s="32"/>
      <c r="G956" s="208"/>
    </row>
    <row r="957" spans="1:7" ht="12.75">
      <c r="A957" s="200"/>
      <c r="B957" s="32"/>
      <c r="C957" s="32"/>
      <c r="D957" s="32"/>
      <c r="E957" s="32"/>
      <c r="F957" s="32"/>
      <c r="G957" s="208"/>
    </row>
    <row r="958" spans="1:7" ht="12.75">
      <c r="A958" s="200"/>
      <c r="B958" s="32"/>
      <c r="C958" s="32"/>
      <c r="D958" s="32"/>
      <c r="E958" s="32"/>
      <c r="F958" s="32"/>
      <c r="G958" s="208"/>
    </row>
    <row r="959" spans="1:7" ht="12.75">
      <c r="A959" s="200"/>
      <c r="B959" s="32"/>
      <c r="C959" s="32"/>
      <c r="D959" s="32"/>
      <c r="E959" s="32"/>
      <c r="F959" s="32"/>
      <c r="G959" s="208"/>
    </row>
    <row r="960" spans="1:7" ht="12.75">
      <c r="A960" s="200"/>
      <c r="B960" s="32"/>
      <c r="C960" s="32"/>
      <c r="D960" s="32"/>
      <c r="E960" s="32"/>
      <c r="F960" s="32"/>
      <c r="G960" s="208"/>
    </row>
    <row r="961" spans="1:7" ht="12.75">
      <c r="A961" s="200"/>
      <c r="B961" s="32"/>
      <c r="C961" s="32"/>
      <c r="D961" s="32"/>
      <c r="E961" s="32"/>
      <c r="F961" s="32"/>
      <c r="G961" s="208"/>
    </row>
    <row r="962" spans="1:7" ht="12.75">
      <c r="A962" s="200"/>
      <c r="B962" s="32"/>
      <c r="C962" s="32"/>
      <c r="D962" s="32"/>
      <c r="E962" s="32"/>
      <c r="F962" s="32"/>
      <c r="G962" s="208"/>
    </row>
    <row r="963" spans="1:7" ht="12.75">
      <c r="A963" s="200"/>
      <c r="B963" s="32"/>
      <c r="C963" s="32"/>
      <c r="D963" s="32"/>
      <c r="E963" s="32"/>
      <c r="F963" s="32"/>
      <c r="G963" s="208"/>
    </row>
    <row r="964" spans="1:7" ht="12.75">
      <c r="A964" s="200"/>
      <c r="B964" s="32"/>
      <c r="C964" s="32"/>
      <c r="D964" s="32"/>
      <c r="E964" s="32"/>
      <c r="F964" s="32"/>
      <c r="G964" s="208"/>
    </row>
    <row r="965" spans="1:7" ht="12.75">
      <c r="A965" s="200"/>
      <c r="B965" s="32"/>
      <c r="C965" s="32"/>
      <c r="D965" s="32"/>
      <c r="E965" s="32"/>
      <c r="F965" s="32"/>
      <c r="G965" s="208"/>
    </row>
    <row r="966" spans="1:7" ht="12.75">
      <c r="A966" s="200"/>
      <c r="B966" s="32"/>
      <c r="C966" s="32"/>
      <c r="D966" s="32"/>
      <c r="E966" s="32"/>
      <c r="F966" s="32"/>
      <c r="G966" s="208"/>
    </row>
    <row r="967" spans="1:7" ht="12.75">
      <c r="A967" s="200"/>
      <c r="B967" s="32"/>
      <c r="C967" s="32"/>
      <c r="D967" s="32"/>
      <c r="E967" s="32"/>
      <c r="F967" s="32"/>
      <c r="G967" s="208"/>
    </row>
    <row r="968" spans="1:7" ht="12.75">
      <c r="A968" s="200"/>
      <c r="B968" s="32"/>
      <c r="C968" s="32"/>
      <c r="D968" s="32"/>
      <c r="E968" s="32"/>
      <c r="F968" s="32"/>
      <c r="G968" s="208"/>
    </row>
    <row r="969" spans="1:7" ht="12.75">
      <c r="A969" s="200"/>
      <c r="B969" s="32"/>
      <c r="C969" s="32"/>
      <c r="D969" s="32"/>
      <c r="E969" s="32"/>
      <c r="F969" s="32"/>
      <c r="G969" s="208"/>
    </row>
    <row r="970" spans="1:7" ht="12.75">
      <c r="A970" s="200"/>
      <c r="B970" s="32"/>
      <c r="C970" s="32"/>
      <c r="D970" s="32"/>
      <c r="E970" s="32"/>
      <c r="F970" s="32"/>
      <c r="G970" s="208"/>
    </row>
    <row r="971" spans="1:7" ht="12.75">
      <c r="A971" s="200"/>
      <c r="B971" s="32"/>
      <c r="C971" s="32"/>
      <c r="D971" s="32"/>
      <c r="E971" s="32"/>
      <c r="F971" s="32"/>
      <c r="G971" s="208"/>
    </row>
    <row r="972" spans="1:7" ht="12.75">
      <c r="A972" s="200"/>
      <c r="B972" s="32"/>
      <c r="C972" s="32"/>
      <c r="D972" s="32"/>
      <c r="E972" s="32"/>
      <c r="F972" s="32"/>
      <c r="G972" s="208"/>
    </row>
    <row r="973" spans="1:7" ht="12.75">
      <c r="A973" s="200"/>
      <c r="B973" s="32"/>
      <c r="C973" s="32"/>
      <c r="D973" s="32"/>
      <c r="E973" s="32"/>
      <c r="F973" s="32"/>
      <c r="G973" s="208"/>
    </row>
    <row r="974" spans="1:7" ht="12.75">
      <c r="A974" s="200"/>
      <c r="B974" s="32"/>
      <c r="C974" s="32"/>
      <c r="D974" s="32"/>
      <c r="E974" s="32"/>
      <c r="F974" s="32"/>
      <c r="G974" s="208"/>
    </row>
    <row r="975" spans="1:7" ht="12.75">
      <c r="A975" s="200"/>
      <c r="B975" s="32"/>
      <c r="C975" s="32"/>
      <c r="D975" s="32"/>
      <c r="E975" s="32"/>
      <c r="F975" s="32"/>
      <c r="G975" s="208"/>
    </row>
    <row r="976" spans="1:7" ht="12.75">
      <c r="A976" s="200"/>
      <c r="B976" s="32"/>
      <c r="C976" s="32"/>
      <c r="D976" s="32"/>
      <c r="E976" s="32"/>
      <c r="F976" s="32"/>
      <c r="G976" s="208"/>
    </row>
    <row r="977" spans="1:7" ht="12.75">
      <c r="A977" s="200"/>
      <c r="B977" s="32"/>
      <c r="C977" s="32"/>
      <c r="D977" s="32"/>
      <c r="E977" s="32"/>
      <c r="F977" s="32"/>
      <c r="G977" s="208"/>
    </row>
    <row r="978" spans="1:7" ht="12.75">
      <c r="A978" s="200"/>
      <c r="B978" s="32"/>
      <c r="C978" s="32"/>
      <c r="D978" s="32"/>
      <c r="E978" s="32"/>
      <c r="F978" s="32"/>
      <c r="G978" s="208"/>
    </row>
    <row r="979" spans="1:7" ht="12.75">
      <c r="A979" s="200"/>
      <c r="B979" s="32"/>
      <c r="C979" s="32"/>
      <c r="D979" s="32"/>
      <c r="E979" s="32"/>
      <c r="F979" s="32"/>
      <c r="G979" s="208"/>
    </row>
    <row r="980" spans="1:7" ht="12.75">
      <c r="A980" s="200"/>
      <c r="B980" s="32"/>
      <c r="C980" s="32"/>
      <c r="D980" s="32"/>
      <c r="E980" s="32"/>
      <c r="F980" s="32"/>
      <c r="G980" s="208"/>
    </row>
    <row r="981" spans="1:7" ht="12.75">
      <c r="A981" s="200"/>
      <c r="B981" s="32"/>
      <c r="C981" s="32"/>
      <c r="D981" s="32"/>
      <c r="E981" s="32"/>
      <c r="F981" s="32"/>
      <c r="G981" s="208"/>
    </row>
    <row r="982" spans="1:7" ht="12.75">
      <c r="A982" s="200"/>
      <c r="B982" s="32"/>
      <c r="C982" s="32"/>
      <c r="D982" s="32"/>
      <c r="E982" s="32"/>
      <c r="F982" s="32"/>
      <c r="G982" s="208"/>
    </row>
    <row r="983" spans="1:7" ht="12.75">
      <c r="A983" s="200"/>
      <c r="B983" s="32"/>
      <c r="C983" s="32"/>
      <c r="D983" s="32"/>
      <c r="E983" s="32"/>
      <c r="F983" s="32"/>
      <c r="G983" s="208"/>
    </row>
    <row r="984" spans="1:7" ht="12.75">
      <c r="A984" s="200"/>
      <c r="B984" s="32"/>
      <c r="C984" s="32"/>
      <c r="D984" s="32"/>
      <c r="E984" s="32"/>
      <c r="F984" s="32"/>
      <c r="G984" s="208"/>
    </row>
    <row r="985" spans="1:7" ht="12.75">
      <c r="A985" s="200"/>
      <c r="B985" s="32"/>
      <c r="C985" s="32"/>
      <c r="D985" s="32"/>
      <c r="E985" s="32"/>
      <c r="F985" s="32"/>
      <c r="G985" s="208"/>
    </row>
    <row r="986" spans="1:7" ht="12.75">
      <c r="A986" s="200"/>
      <c r="B986" s="32"/>
      <c r="C986" s="32"/>
      <c r="D986" s="32"/>
      <c r="E986" s="32"/>
      <c r="F986" s="32"/>
      <c r="G986" s="208"/>
    </row>
    <row r="987" spans="1:7" ht="12.75">
      <c r="A987" s="200"/>
      <c r="B987" s="32"/>
      <c r="C987" s="32"/>
      <c r="D987" s="32"/>
      <c r="E987" s="32"/>
      <c r="F987" s="32"/>
      <c r="G987" s="208"/>
    </row>
    <row r="988" spans="1:7" ht="12.75">
      <c r="A988" s="200"/>
      <c r="B988" s="32"/>
      <c r="C988" s="32"/>
      <c r="D988" s="32"/>
      <c r="E988" s="32"/>
      <c r="F988" s="32"/>
      <c r="G988" s="208"/>
    </row>
    <row r="989" spans="1:7" ht="12.75">
      <c r="A989" s="200"/>
      <c r="B989" s="32"/>
      <c r="C989" s="32"/>
      <c r="D989" s="32"/>
      <c r="E989" s="32"/>
      <c r="F989" s="32"/>
      <c r="G989" s="208"/>
    </row>
    <row r="990" spans="1:7" ht="12.75">
      <c r="A990" s="200"/>
      <c r="B990" s="32"/>
      <c r="C990" s="32"/>
      <c r="D990" s="32"/>
      <c r="E990" s="32"/>
      <c r="F990" s="32"/>
      <c r="G990" s="208"/>
    </row>
    <row r="991" spans="1:7" ht="12.75">
      <c r="A991" s="200"/>
      <c r="B991" s="32"/>
      <c r="C991" s="32"/>
      <c r="D991" s="32"/>
      <c r="E991" s="32"/>
      <c r="F991" s="32"/>
      <c r="G991" s="208"/>
    </row>
    <row r="992" spans="1:7" ht="12.75">
      <c r="A992" s="200"/>
      <c r="B992" s="32"/>
      <c r="C992" s="32"/>
      <c r="D992" s="32"/>
      <c r="E992" s="32"/>
      <c r="F992" s="32"/>
      <c r="G992" s="208"/>
    </row>
    <row r="993" spans="1:7" ht="12.75">
      <c r="A993" s="200"/>
      <c r="B993" s="32"/>
      <c r="C993" s="32"/>
      <c r="D993" s="32"/>
      <c r="E993" s="32"/>
      <c r="F993" s="32"/>
      <c r="G993" s="208"/>
    </row>
    <row r="994" spans="1:7" ht="12.75">
      <c r="A994" s="200"/>
      <c r="B994" s="32"/>
      <c r="C994" s="32"/>
      <c r="D994" s="32"/>
      <c r="E994" s="32"/>
      <c r="F994" s="32"/>
      <c r="G994" s="208"/>
    </row>
    <row r="995" spans="1:7" ht="12.75">
      <c r="A995" s="200"/>
      <c r="B995" s="32"/>
      <c r="C995" s="32"/>
      <c r="D995" s="32"/>
      <c r="E995" s="32"/>
      <c r="F995" s="32"/>
      <c r="G995" s="208"/>
    </row>
    <row r="996" spans="1:7" ht="12.75">
      <c r="A996" s="200"/>
      <c r="B996" s="32"/>
      <c r="C996" s="32"/>
      <c r="D996" s="32"/>
      <c r="E996" s="32"/>
      <c r="F996" s="32"/>
      <c r="G996" s="208"/>
    </row>
    <row r="997" spans="1:7" ht="12.75">
      <c r="A997" s="200"/>
      <c r="B997" s="32"/>
      <c r="C997" s="32"/>
      <c r="D997" s="32"/>
      <c r="E997" s="32"/>
      <c r="F997" s="32"/>
      <c r="G997" s="208"/>
    </row>
    <row r="998" spans="1:7" ht="12.75">
      <c r="A998" s="200"/>
      <c r="B998" s="32"/>
      <c r="C998" s="32"/>
      <c r="D998" s="32"/>
      <c r="E998" s="32"/>
      <c r="F998" s="32"/>
      <c r="G998" s="208"/>
    </row>
    <row r="999" spans="1:7" ht="12.75">
      <c r="A999" s="200"/>
      <c r="B999" s="32"/>
      <c r="C999" s="32"/>
      <c r="D999" s="32"/>
      <c r="E999" s="32"/>
      <c r="F999" s="32"/>
      <c r="G999" s="208"/>
    </row>
    <row r="1000" spans="1:7" ht="12.75">
      <c r="A1000" s="200"/>
      <c r="B1000" s="32"/>
      <c r="C1000" s="32"/>
      <c r="D1000" s="32"/>
      <c r="E1000" s="32"/>
      <c r="F1000" s="32"/>
      <c r="G1000" s="208"/>
    </row>
    <row r="1001" spans="1:7" ht="12.75">
      <c r="A1001" s="200"/>
      <c r="B1001" s="32"/>
      <c r="C1001" s="32"/>
      <c r="D1001" s="32"/>
      <c r="E1001" s="32"/>
      <c r="F1001" s="32"/>
      <c r="G1001" s="208"/>
    </row>
    <row r="1002" spans="1:7" ht="12.75">
      <c r="A1002" s="200"/>
      <c r="B1002" s="32"/>
      <c r="C1002" s="32"/>
      <c r="D1002" s="32"/>
      <c r="E1002" s="32"/>
      <c r="F1002" s="32"/>
      <c r="G1002" s="208"/>
    </row>
    <row r="1003" spans="1:7" ht="12.75">
      <c r="A1003" s="200"/>
      <c r="B1003" s="32"/>
      <c r="C1003" s="32"/>
      <c r="D1003" s="32"/>
      <c r="E1003" s="32"/>
      <c r="F1003" s="32"/>
      <c r="G1003" s="208"/>
    </row>
    <row r="1004" spans="1:7" ht="12.75">
      <c r="A1004" s="200"/>
      <c r="B1004" s="32"/>
      <c r="C1004" s="32"/>
      <c r="D1004" s="32"/>
      <c r="E1004" s="32"/>
      <c r="F1004" s="32"/>
      <c r="G1004" s="208"/>
    </row>
    <row r="1005" spans="1:7" ht="12.75">
      <c r="A1005" s="200"/>
      <c r="B1005" s="32"/>
      <c r="C1005" s="32"/>
      <c r="D1005" s="32"/>
      <c r="E1005" s="32"/>
      <c r="F1005" s="32"/>
      <c r="G1005" s="208"/>
    </row>
    <row r="1006" spans="1:7" ht="12.75">
      <c r="A1006" s="200"/>
      <c r="B1006" s="32"/>
      <c r="C1006" s="32"/>
      <c r="D1006" s="32"/>
      <c r="E1006" s="32"/>
      <c r="F1006" s="32"/>
      <c r="G1006" s="208"/>
    </row>
    <row r="1007" spans="1:7" ht="12.75">
      <c r="A1007" s="200"/>
      <c r="B1007" s="32"/>
      <c r="C1007" s="32"/>
      <c r="D1007" s="32"/>
      <c r="E1007" s="32"/>
      <c r="F1007" s="32"/>
      <c r="G1007" s="208"/>
    </row>
    <row r="1008" spans="1:7" ht="12.75">
      <c r="A1008" s="200"/>
      <c r="B1008" s="32"/>
      <c r="C1008" s="32"/>
      <c r="D1008" s="32"/>
      <c r="E1008" s="32"/>
      <c r="F1008" s="32"/>
      <c r="G1008" s="208"/>
    </row>
    <row r="1009" spans="1:7" ht="12.75">
      <c r="A1009" s="200"/>
      <c r="B1009" s="32"/>
      <c r="C1009" s="32"/>
      <c r="D1009" s="32"/>
      <c r="E1009" s="32"/>
      <c r="F1009" s="32"/>
      <c r="G1009" s="208"/>
    </row>
    <row r="1010" spans="1:7" ht="12.75">
      <c r="A1010" s="200"/>
      <c r="B1010" s="32"/>
      <c r="C1010" s="32"/>
      <c r="D1010" s="32"/>
      <c r="E1010" s="32"/>
      <c r="F1010" s="32"/>
      <c r="G1010" s="208"/>
    </row>
    <row r="1011" spans="1:7" ht="12.75">
      <c r="A1011" s="200"/>
      <c r="B1011" s="32"/>
      <c r="C1011" s="32"/>
      <c r="D1011" s="32"/>
      <c r="E1011" s="32"/>
      <c r="F1011" s="32"/>
      <c r="G1011" s="208"/>
    </row>
    <row r="1012" spans="1:7" ht="12.75">
      <c r="A1012" s="200"/>
      <c r="B1012" s="32"/>
      <c r="C1012" s="32"/>
      <c r="D1012" s="32"/>
      <c r="E1012" s="32"/>
      <c r="F1012" s="32"/>
      <c r="G1012" s="208"/>
    </row>
    <row r="1013" spans="1:7" ht="12.75">
      <c r="A1013" s="200"/>
      <c r="B1013" s="32"/>
      <c r="C1013" s="32"/>
      <c r="D1013" s="32"/>
      <c r="E1013" s="32"/>
      <c r="F1013" s="32"/>
      <c r="G1013" s="208"/>
    </row>
    <row r="1014" spans="1:7" ht="12.75">
      <c r="A1014" s="200"/>
      <c r="B1014" s="32"/>
      <c r="C1014" s="32"/>
      <c r="D1014" s="32"/>
      <c r="E1014" s="32"/>
      <c r="F1014" s="32"/>
      <c r="G1014" s="208"/>
    </row>
    <row r="1015" spans="1:7" ht="12.75">
      <c r="A1015" s="200"/>
      <c r="B1015" s="32"/>
      <c r="C1015" s="32"/>
      <c r="D1015" s="32"/>
      <c r="E1015" s="32"/>
      <c r="F1015" s="32"/>
      <c r="G1015" s="208"/>
    </row>
    <row r="1016" spans="1:7" ht="12.75">
      <c r="A1016" s="200"/>
      <c r="B1016" s="32"/>
      <c r="C1016" s="32"/>
      <c r="D1016" s="32"/>
      <c r="E1016" s="32"/>
      <c r="F1016" s="32"/>
      <c r="G1016" s="208"/>
    </row>
    <row r="1017" spans="1:7" ht="12.75">
      <c r="A1017" s="200"/>
      <c r="B1017" s="32"/>
      <c r="C1017" s="32"/>
      <c r="D1017" s="32"/>
      <c r="E1017" s="32"/>
      <c r="F1017" s="32"/>
      <c r="G1017" s="208"/>
    </row>
    <row r="1018" spans="1:7" ht="12.75">
      <c r="A1018" s="200"/>
      <c r="B1018" s="32"/>
      <c r="C1018" s="32"/>
      <c r="D1018" s="32"/>
      <c r="E1018" s="32"/>
      <c r="F1018" s="32"/>
      <c r="G1018" s="208"/>
    </row>
    <row r="1019" spans="1:7" ht="12.75">
      <c r="A1019" s="200"/>
      <c r="B1019" s="32"/>
      <c r="C1019" s="32"/>
      <c r="D1019" s="32"/>
      <c r="E1019" s="32"/>
      <c r="F1019" s="32"/>
      <c r="G1019" s="208"/>
    </row>
    <row r="1020" spans="1:7" ht="12.75">
      <c r="A1020" s="200"/>
      <c r="B1020" s="32"/>
      <c r="C1020" s="32"/>
      <c r="D1020" s="32"/>
      <c r="E1020" s="32"/>
      <c r="F1020" s="32"/>
      <c r="G1020" s="208"/>
    </row>
    <row r="1021" spans="1:7" ht="12.75">
      <c r="A1021" s="200"/>
      <c r="B1021" s="32"/>
      <c r="C1021" s="32"/>
      <c r="D1021" s="32"/>
      <c r="E1021" s="32"/>
      <c r="F1021" s="32"/>
      <c r="G1021" s="208"/>
    </row>
    <row r="1022" spans="1:7" ht="12.75">
      <c r="A1022" s="200"/>
      <c r="B1022" s="32"/>
      <c r="C1022" s="32"/>
      <c r="D1022" s="32"/>
      <c r="E1022" s="32"/>
      <c r="F1022" s="32"/>
      <c r="G1022" s="208"/>
    </row>
    <row r="1023" spans="1:7" ht="12.75">
      <c r="A1023" s="200"/>
      <c r="B1023" s="32"/>
      <c r="C1023" s="32"/>
      <c r="D1023" s="32"/>
      <c r="E1023" s="32"/>
      <c r="F1023" s="32"/>
      <c r="G1023" s="208"/>
    </row>
    <row r="1024" spans="1:7" ht="12.75">
      <c r="A1024" s="200"/>
      <c r="B1024" s="32"/>
      <c r="C1024" s="32"/>
      <c r="D1024" s="32"/>
      <c r="E1024" s="32"/>
      <c r="F1024" s="32"/>
      <c r="G1024" s="208"/>
    </row>
    <row r="1025" spans="1:7" ht="12.75">
      <c r="A1025" s="200"/>
      <c r="B1025" s="32"/>
      <c r="C1025" s="32"/>
      <c r="D1025" s="32"/>
      <c r="E1025" s="32"/>
      <c r="F1025" s="32"/>
      <c r="G1025" s="208"/>
    </row>
    <row r="1026" spans="1:7" ht="12.75">
      <c r="A1026" s="200"/>
      <c r="B1026" s="32"/>
      <c r="C1026" s="32"/>
      <c r="D1026" s="32"/>
      <c r="E1026" s="32"/>
      <c r="F1026" s="32"/>
      <c r="G1026" s="208"/>
    </row>
    <row r="1027" spans="1:7" ht="12.75">
      <c r="A1027" s="200"/>
      <c r="B1027" s="32"/>
      <c r="C1027" s="32"/>
      <c r="D1027" s="32"/>
      <c r="E1027" s="32"/>
      <c r="F1027" s="32"/>
      <c r="G1027" s="208"/>
    </row>
    <row r="1028" spans="1:7" ht="12.75">
      <c r="A1028" s="200"/>
      <c r="B1028" s="32"/>
      <c r="C1028" s="32"/>
      <c r="D1028" s="32"/>
      <c r="E1028" s="32"/>
      <c r="F1028" s="32"/>
      <c r="G1028" s="208"/>
    </row>
    <row r="1029" spans="1:7" ht="12.75">
      <c r="A1029" s="200"/>
      <c r="B1029" s="32"/>
      <c r="C1029" s="32"/>
      <c r="D1029" s="32"/>
      <c r="E1029" s="32"/>
      <c r="F1029" s="32"/>
      <c r="G1029" s="208"/>
    </row>
    <row r="1030" spans="1:7" ht="12.75">
      <c r="A1030" s="200"/>
      <c r="B1030" s="32"/>
      <c r="C1030" s="32"/>
      <c r="D1030" s="32"/>
      <c r="E1030" s="32"/>
      <c r="F1030" s="32"/>
      <c r="G1030" s="208"/>
    </row>
    <row r="1031" spans="1:7" ht="12.75">
      <c r="A1031" s="200"/>
      <c r="B1031" s="32"/>
      <c r="C1031" s="32"/>
      <c r="D1031" s="32"/>
      <c r="E1031" s="32"/>
      <c r="F1031" s="32"/>
      <c r="G1031" s="208"/>
    </row>
    <row r="1032" spans="1:7" ht="12.75">
      <c r="A1032" s="200"/>
      <c r="B1032" s="32"/>
      <c r="C1032" s="32"/>
      <c r="D1032" s="32"/>
      <c r="E1032" s="32"/>
      <c r="F1032" s="32"/>
      <c r="G1032" s="208"/>
    </row>
    <row r="1033" spans="1:7" ht="12.75">
      <c r="A1033" s="200"/>
      <c r="B1033" s="32"/>
      <c r="C1033" s="32"/>
      <c r="D1033" s="32"/>
      <c r="E1033" s="32"/>
      <c r="F1033" s="32"/>
      <c r="G1033" s="208"/>
    </row>
    <row r="1034" spans="1:7" ht="12.75">
      <c r="A1034" s="200"/>
      <c r="B1034" s="32"/>
      <c r="C1034" s="32"/>
      <c r="D1034" s="32"/>
      <c r="E1034" s="32"/>
      <c r="F1034" s="32"/>
      <c r="G1034" s="208"/>
    </row>
    <row r="1035" spans="1:7" ht="12.75">
      <c r="A1035" s="200"/>
      <c r="B1035" s="32"/>
      <c r="C1035" s="32"/>
      <c r="D1035" s="32"/>
      <c r="E1035" s="32"/>
      <c r="F1035" s="32"/>
      <c r="G1035" s="208"/>
    </row>
    <row r="1036" spans="1:7" ht="12.75">
      <c r="A1036" s="200"/>
      <c r="B1036" s="32"/>
      <c r="C1036" s="32"/>
      <c r="D1036" s="32"/>
      <c r="E1036" s="32"/>
      <c r="F1036" s="32"/>
      <c r="G1036" s="208"/>
    </row>
    <row r="1037" spans="1:7" ht="12.75">
      <c r="A1037" s="200"/>
      <c r="B1037" s="32"/>
      <c r="C1037" s="32"/>
      <c r="D1037" s="32"/>
      <c r="E1037" s="32"/>
      <c r="F1037" s="32"/>
      <c r="G1037" s="208"/>
    </row>
    <row r="1038" spans="1:7" ht="12.75">
      <c r="A1038" s="200"/>
      <c r="B1038" s="32"/>
      <c r="C1038" s="32"/>
      <c r="D1038" s="32"/>
      <c r="E1038" s="32"/>
      <c r="F1038" s="32"/>
      <c r="G1038" s="208"/>
    </row>
    <row r="1039" spans="1:7" ht="12.75">
      <c r="A1039" s="200"/>
      <c r="B1039" s="32"/>
      <c r="C1039" s="32"/>
      <c r="D1039" s="32"/>
      <c r="E1039" s="32"/>
      <c r="F1039" s="32"/>
      <c r="G1039" s="208"/>
    </row>
    <row r="1040" spans="1:7" ht="12.75">
      <c r="A1040" s="200"/>
      <c r="B1040" s="32"/>
      <c r="C1040" s="32"/>
      <c r="D1040" s="32"/>
      <c r="E1040" s="32"/>
      <c r="F1040" s="32"/>
      <c r="G1040" s="208"/>
    </row>
    <row r="1041" spans="1:7" ht="12.75">
      <c r="A1041" s="200"/>
      <c r="B1041" s="32"/>
      <c r="C1041" s="32"/>
      <c r="D1041" s="32"/>
      <c r="E1041" s="32"/>
      <c r="F1041" s="32"/>
      <c r="G1041" s="208"/>
    </row>
    <row r="1042" spans="1:7" ht="12.75">
      <c r="A1042" s="200"/>
      <c r="B1042" s="32"/>
      <c r="C1042" s="32"/>
      <c r="D1042" s="32"/>
      <c r="E1042" s="32"/>
      <c r="F1042" s="32"/>
      <c r="G1042" s="208"/>
    </row>
    <row r="1043" spans="1:7" ht="12.75">
      <c r="A1043" s="200"/>
      <c r="B1043" s="32"/>
      <c r="C1043" s="32"/>
      <c r="D1043" s="32"/>
      <c r="E1043" s="32"/>
      <c r="F1043" s="32"/>
      <c r="G1043" s="208"/>
    </row>
    <row r="1044" spans="1:7" ht="12.75">
      <c r="A1044" s="200"/>
      <c r="B1044" s="32"/>
      <c r="C1044" s="32"/>
      <c r="D1044" s="32"/>
      <c r="E1044" s="32"/>
      <c r="F1044" s="32"/>
      <c r="G1044" s="208"/>
    </row>
    <row r="1045" spans="1:7" ht="12.75">
      <c r="A1045" s="200"/>
      <c r="B1045" s="32"/>
      <c r="C1045" s="32"/>
      <c r="D1045" s="32"/>
      <c r="E1045" s="32"/>
      <c r="F1045" s="32"/>
      <c r="G1045" s="208"/>
    </row>
    <row r="1046" spans="1:7" ht="12.75">
      <c r="A1046" s="200"/>
      <c r="B1046" s="32"/>
      <c r="C1046" s="32"/>
      <c r="D1046" s="32"/>
      <c r="E1046" s="32"/>
      <c r="F1046" s="32"/>
      <c r="G1046" s="208"/>
    </row>
    <row r="1047" spans="1:7" ht="12.75">
      <c r="A1047" s="200"/>
      <c r="B1047" s="32"/>
      <c r="C1047" s="32"/>
      <c r="D1047" s="32"/>
      <c r="E1047" s="32"/>
      <c r="F1047" s="32"/>
      <c r="G1047" s="208"/>
    </row>
    <row r="1048" spans="1:7" ht="12.75">
      <c r="A1048" s="200"/>
      <c r="B1048" s="32"/>
      <c r="C1048" s="32"/>
      <c r="D1048" s="32"/>
      <c r="E1048" s="32"/>
      <c r="F1048" s="32"/>
      <c r="G1048" s="208"/>
    </row>
    <row r="1049" spans="1:7" ht="12.75">
      <c r="A1049" s="200"/>
      <c r="B1049" s="32"/>
      <c r="C1049" s="32"/>
      <c r="D1049" s="32"/>
      <c r="E1049" s="32"/>
      <c r="F1049" s="32"/>
      <c r="G1049" s="208"/>
    </row>
    <row r="1050" spans="1:7" ht="12.75">
      <c r="A1050" s="200"/>
      <c r="B1050" s="32"/>
      <c r="C1050" s="32"/>
      <c r="D1050" s="32"/>
      <c r="E1050" s="32"/>
      <c r="F1050" s="32"/>
      <c r="G1050" s="208"/>
    </row>
    <row r="1051" spans="1:7" ht="12.75">
      <c r="A1051" s="200"/>
      <c r="B1051" s="32"/>
      <c r="C1051" s="32"/>
      <c r="D1051" s="32"/>
      <c r="E1051" s="32"/>
      <c r="F1051" s="32"/>
      <c r="G1051" s="208"/>
    </row>
    <row r="1052" spans="1:7" ht="12.75">
      <c r="A1052" s="200"/>
      <c r="B1052" s="32"/>
      <c r="C1052" s="32"/>
      <c r="D1052" s="32"/>
      <c r="E1052" s="32"/>
      <c r="F1052" s="32"/>
      <c r="G1052" s="208"/>
    </row>
    <row r="1053" spans="1:7" ht="12.75">
      <c r="A1053" s="200"/>
      <c r="B1053" s="32"/>
      <c r="C1053" s="32"/>
      <c r="D1053" s="32"/>
      <c r="E1053" s="32"/>
      <c r="F1053" s="32"/>
      <c r="G1053" s="208"/>
    </row>
    <row r="1054" spans="1:7" ht="12.75">
      <c r="A1054" s="200"/>
      <c r="B1054" s="32"/>
      <c r="C1054" s="32"/>
      <c r="D1054" s="32"/>
      <c r="E1054" s="32"/>
      <c r="F1054" s="32"/>
      <c r="G1054" s="208"/>
    </row>
    <row r="1055" spans="1:7" ht="12.75">
      <c r="A1055" s="200"/>
      <c r="B1055" s="32"/>
      <c r="C1055" s="32"/>
      <c r="D1055" s="32"/>
      <c r="E1055" s="32"/>
      <c r="F1055" s="32"/>
      <c r="G1055" s="208"/>
    </row>
    <row r="1056" spans="1:7" ht="12.75">
      <c r="A1056" s="200"/>
      <c r="B1056" s="32"/>
      <c r="C1056" s="32"/>
      <c r="D1056" s="32"/>
      <c r="E1056" s="32"/>
      <c r="F1056" s="32"/>
      <c r="G1056" s="208"/>
    </row>
    <row r="1057" spans="1:7" ht="12.75">
      <c r="A1057" s="200"/>
      <c r="B1057" s="32"/>
      <c r="C1057" s="32"/>
      <c r="D1057" s="32"/>
      <c r="E1057" s="32"/>
      <c r="F1057" s="32"/>
      <c r="G1057" s="208"/>
    </row>
    <row r="1058" spans="1:7" ht="12.75">
      <c r="A1058" s="200"/>
      <c r="B1058" s="32"/>
      <c r="C1058" s="32"/>
      <c r="D1058" s="32"/>
      <c r="E1058" s="32"/>
      <c r="F1058" s="32"/>
      <c r="G1058" s="208"/>
    </row>
    <row r="1059" spans="1:7" ht="12.75">
      <c r="A1059" s="200"/>
      <c r="B1059" s="32"/>
      <c r="C1059" s="32"/>
      <c r="D1059" s="32"/>
      <c r="E1059" s="32"/>
      <c r="F1059" s="32"/>
      <c r="G1059" s="208"/>
    </row>
    <row r="1060" spans="1:7" ht="12.75">
      <c r="A1060" s="200"/>
      <c r="B1060" s="32"/>
      <c r="C1060" s="32"/>
      <c r="D1060" s="32"/>
      <c r="E1060" s="32"/>
      <c r="F1060" s="32"/>
      <c r="G1060" s="208"/>
    </row>
    <row r="1061" spans="1:7" ht="12.75">
      <c r="A1061" s="200"/>
      <c r="B1061" s="32"/>
      <c r="C1061" s="32"/>
      <c r="D1061" s="32"/>
      <c r="E1061" s="32"/>
      <c r="F1061" s="32"/>
      <c r="G1061" s="208"/>
    </row>
    <row r="1062" spans="1:7" ht="12.75">
      <c r="A1062" s="200"/>
      <c r="B1062" s="32"/>
      <c r="C1062" s="32"/>
      <c r="D1062" s="32"/>
      <c r="E1062" s="32"/>
      <c r="F1062" s="32"/>
      <c r="G1062" s="208"/>
    </row>
    <row r="1063" spans="1:7" ht="12.75">
      <c r="A1063" s="200"/>
      <c r="B1063" s="32"/>
      <c r="C1063" s="32"/>
      <c r="D1063" s="32"/>
      <c r="E1063" s="32"/>
      <c r="F1063" s="32"/>
      <c r="G1063" s="208"/>
    </row>
    <row r="1064" spans="1:7" ht="12.75">
      <c r="A1064" s="200"/>
      <c r="B1064" s="32"/>
      <c r="C1064" s="32"/>
      <c r="D1064" s="32"/>
      <c r="E1064" s="32"/>
      <c r="F1064" s="32"/>
      <c r="G1064" s="208"/>
    </row>
    <row r="1065" spans="1:7" ht="12.75">
      <c r="A1065" s="200"/>
      <c r="B1065" s="32"/>
      <c r="C1065" s="32"/>
      <c r="D1065" s="32"/>
      <c r="E1065" s="32"/>
      <c r="F1065" s="32"/>
      <c r="G1065" s="208"/>
    </row>
    <row r="1066" spans="1:7" ht="12.75">
      <c r="A1066" s="200"/>
      <c r="B1066" s="32"/>
      <c r="C1066" s="32"/>
      <c r="D1066" s="32"/>
      <c r="E1066" s="32"/>
      <c r="F1066" s="32"/>
      <c r="G1066" s="208"/>
    </row>
    <row r="1067" spans="1:7" ht="12.75">
      <c r="A1067" s="200"/>
      <c r="B1067" s="32"/>
      <c r="C1067" s="32"/>
      <c r="D1067" s="32"/>
      <c r="E1067" s="32"/>
      <c r="F1067" s="32"/>
      <c r="G1067" s="208"/>
    </row>
    <row r="1068" spans="1:7" ht="12.75">
      <c r="A1068" s="200"/>
      <c r="B1068" s="32"/>
      <c r="C1068" s="32"/>
      <c r="D1068" s="32"/>
      <c r="E1068" s="32"/>
      <c r="F1068" s="32"/>
      <c r="G1068" s="208"/>
    </row>
    <row r="1069" spans="1:7" ht="12.75">
      <c r="A1069" s="200"/>
      <c r="B1069" s="32"/>
      <c r="C1069" s="32"/>
      <c r="D1069" s="32"/>
      <c r="E1069" s="32"/>
      <c r="F1069" s="32"/>
      <c r="G1069" s="208"/>
    </row>
    <row r="1070" spans="1:7" ht="12.75">
      <c r="A1070" s="200"/>
      <c r="B1070" s="32"/>
      <c r="C1070" s="32"/>
      <c r="D1070" s="32"/>
      <c r="E1070" s="32"/>
      <c r="F1070" s="32"/>
      <c r="G1070" s="208"/>
    </row>
    <row r="1071" spans="1:7" ht="12.75">
      <c r="A1071" s="200"/>
      <c r="B1071" s="32"/>
      <c r="C1071" s="32"/>
      <c r="D1071" s="32"/>
      <c r="E1071" s="32"/>
      <c r="F1071" s="32"/>
      <c r="G1071" s="208"/>
    </row>
    <row r="1072" spans="1:7" ht="12.75">
      <c r="A1072" s="200"/>
      <c r="B1072" s="32"/>
      <c r="C1072" s="32"/>
      <c r="D1072" s="32"/>
      <c r="E1072" s="32"/>
      <c r="F1072" s="32"/>
      <c r="G1072" s="208"/>
    </row>
    <row r="1073" spans="1:7" ht="12.75">
      <c r="A1073" s="200"/>
      <c r="B1073" s="32"/>
      <c r="C1073" s="32"/>
      <c r="D1073" s="32"/>
      <c r="E1073" s="32"/>
      <c r="F1073" s="32"/>
      <c r="G1073" s="208"/>
    </row>
    <row r="1074" spans="1:7" ht="12.75">
      <c r="A1074" s="200"/>
      <c r="B1074" s="32"/>
      <c r="C1074" s="32"/>
      <c r="D1074" s="32"/>
      <c r="E1074" s="32"/>
      <c r="F1074" s="32"/>
      <c r="G1074" s="208"/>
    </row>
    <row r="1075" spans="1:7" ht="12.75">
      <c r="A1075" s="200"/>
      <c r="B1075" s="32"/>
      <c r="C1075" s="32"/>
      <c r="D1075" s="32"/>
      <c r="E1075" s="32"/>
      <c r="F1075" s="32"/>
      <c r="G1075" s="208"/>
    </row>
    <row r="1076" spans="1:7" ht="12.75">
      <c r="A1076" s="200"/>
      <c r="B1076" s="32"/>
      <c r="C1076" s="32"/>
      <c r="D1076" s="32"/>
      <c r="E1076" s="32"/>
      <c r="F1076" s="32"/>
      <c r="G1076" s="208"/>
    </row>
    <row r="1077" spans="1:7" ht="12.75">
      <c r="A1077" s="200"/>
      <c r="B1077" s="32"/>
      <c r="C1077" s="32"/>
      <c r="D1077" s="32"/>
      <c r="E1077" s="32"/>
      <c r="F1077" s="32"/>
      <c r="G1077" s="208"/>
    </row>
    <row r="1078" spans="1:7" ht="12.75">
      <c r="A1078" s="200"/>
      <c r="B1078" s="32"/>
      <c r="C1078" s="32"/>
      <c r="D1078" s="32"/>
      <c r="E1078" s="32"/>
      <c r="F1078" s="32"/>
      <c r="G1078" s="208"/>
    </row>
    <row r="1079" spans="1:7" ht="12.75">
      <c r="A1079" s="200"/>
      <c r="B1079" s="32"/>
      <c r="C1079" s="32"/>
      <c r="D1079" s="32"/>
      <c r="E1079" s="32"/>
      <c r="F1079" s="32"/>
      <c r="G1079" s="208"/>
    </row>
    <row r="1080" spans="1:7" ht="12.75">
      <c r="A1080" s="200"/>
      <c r="B1080" s="32"/>
      <c r="C1080" s="32"/>
      <c r="D1080" s="32"/>
      <c r="E1080" s="32"/>
      <c r="F1080" s="32"/>
      <c r="G1080" s="208"/>
    </row>
    <row r="1081" spans="1:7" ht="12.75">
      <c r="A1081" s="200"/>
      <c r="B1081" s="32"/>
      <c r="C1081" s="32"/>
      <c r="D1081" s="32"/>
      <c r="E1081" s="32"/>
      <c r="F1081" s="32"/>
      <c r="G1081" s="208"/>
    </row>
    <row r="1082" spans="1:7" ht="12.75">
      <c r="A1082" s="200"/>
      <c r="B1082" s="32"/>
      <c r="C1082" s="32"/>
      <c r="D1082" s="32"/>
      <c r="E1082" s="32"/>
      <c r="F1082" s="32"/>
      <c r="G1082" s="208"/>
    </row>
    <row r="1083" spans="1:7" ht="12.75">
      <c r="A1083" s="200"/>
      <c r="B1083" s="32"/>
      <c r="C1083" s="32"/>
      <c r="D1083" s="32"/>
      <c r="E1083" s="32"/>
      <c r="F1083" s="32"/>
      <c r="G1083" s="208"/>
    </row>
    <row r="1084" spans="1:7" ht="12.75">
      <c r="A1084" s="200"/>
      <c r="B1084" s="32"/>
      <c r="C1084" s="32"/>
      <c r="D1084" s="32"/>
      <c r="E1084" s="32"/>
      <c r="F1084" s="32"/>
      <c r="G1084" s="208"/>
    </row>
    <row r="1085" spans="1:7" ht="12.75">
      <c r="A1085" s="200"/>
      <c r="B1085" s="32"/>
      <c r="C1085" s="32"/>
      <c r="D1085" s="32"/>
      <c r="E1085" s="32"/>
      <c r="F1085" s="32"/>
      <c r="G1085" s="208"/>
    </row>
    <row r="1086" spans="1:7" ht="12.75">
      <c r="A1086" s="200"/>
      <c r="B1086" s="32"/>
      <c r="C1086" s="32"/>
      <c r="D1086" s="32"/>
      <c r="E1086" s="32"/>
      <c r="F1086" s="32"/>
      <c r="G1086" s="208"/>
    </row>
    <row r="1087" spans="1:7" ht="12.75">
      <c r="A1087" s="200"/>
      <c r="B1087" s="32"/>
      <c r="C1087" s="32"/>
      <c r="D1087" s="32"/>
      <c r="E1087" s="32"/>
      <c r="F1087" s="32"/>
      <c r="G1087" s="208"/>
    </row>
    <row r="1088" spans="1:7" ht="12.75">
      <c r="A1088" s="200"/>
      <c r="B1088" s="32"/>
      <c r="C1088" s="32"/>
      <c r="D1088" s="32"/>
      <c r="E1088" s="32"/>
      <c r="F1088" s="32"/>
      <c r="G1088" s="208"/>
    </row>
    <row r="1089" spans="1:7" ht="12.75">
      <c r="A1089" s="200"/>
      <c r="B1089" s="32"/>
      <c r="C1089" s="32"/>
      <c r="D1089" s="32"/>
      <c r="E1089" s="32"/>
      <c r="F1089" s="32"/>
      <c r="G1089" s="208"/>
    </row>
    <row r="1090" spans="1:7" ht="12.75">
      <c r="A1090" s="200"/>
      <c r="B1090" s="32"/>
      <c r="C1090" s="32"/>
      <c r="D1090" s="32"/>
      <c r="E1090" s="32"/>
      <c r="F1090" s="32"/>
      <c r="G1090" s="208"/>
    </row>
    <row r="1091" spans="1:7" ht="12.75">
      <c r="A1091" s="200"/>
      <c r="B1091" s="32"/>
      <c r="C1091" s="32"/>
      <c r="D1091" s="32"/>
      <c r="E1091" s="32"/>
      <c r="F1091" s="32"/>
      <c r="G1091" s="208"/>
    </row>
    <row r="1092" spans="1:7" ht="12.75">
      <c r="A1092" s="200"/>
      <c r="B1092" s="32"/>
      <c r="C1092" s="32"/>
      <c r="D1092" s="32"/>
      <c r="E1092" s="32"/>
      <c r="F1092" s="32"/>
      <c r="G1092" s="208"/>
    </row>
    <row r="1093" spans="1:7" ht="12.75">
      <c r="A1093" s="200"/>
      <c r="B1093" s="32"/>
      <c r="C1093" s="32"/>
      <c r="D1093" s="32"/>
      <c r="E1093" s="32"/>
      <c r="F1093" s="32"/>
      <c r="G1093" s="208"/>
    </row>
    <row r="1094" spans="1:7" ht="12.75">
      <c r="A1094" s="200"/>
      <c r="B1094" s="32"/>
      <c r="C1094" s="32"/>
      <c r="D1094" s="32"/>
      <c r="E1094" s="32"/>
      <c r="F1094" s="32"/>
      <c r="G1094" s="208"/>
    </row>
    <row r="1095" spans="1:7" ht="12.75">
      <c r="A1095" s="200"/>
      <c r="B1095" s="32"/>
      <c r="C1095" s="32"/>
      <c r="D1095" s="32"/>
      <c r="E1095" s="32"/>
      <c r="F1095" s="32"/>
      <c r="G1095" s="208"/>
    </row>
    <row r="1096" spans="1:7" ht="12.75">
      <c r="A1096" s="200"/>
      <c r="B1096" s="32"/>
      <c r="C1096" s="32"/>
      <c r="D1096" s="32"/>
      <c r="E1096" s="32"/>
      <c r="F1096" s="32"/>
      <c r="G1096" s="208"/>
    </row>
    <row r="1097" spans="1:7" ht="12.75">
      <c r="A1097" s="200"/>
      <c r="B1097" s="32"/>
      <c r="C1097" s="32"/>
      <c r="D1097" s="32"/>
      <c r="E1097" s="32"/>
      <c r="F1097" s="32"/>
      <c r="G1097" s="208"/>
    </row>
    <row r="1098" spans="1:7" ht="12.75">
      <c r="A1098" s="200"/>
      <c r="B1098" s="32"/>
      <c r="C1098" s="32"/>
      <c r="D1098" s="32"/>
      <c r="E1098" s="32"/>
      <c r="F1098" s="32"/>
      <c r="G1098" s="208"/>
    </row>
    <row r="1099" spans="1:7" ht="12.75">
      <c r="A1099" s="200"/>
      <c r="B1099" s="32"/>
      <c r="C1099" s="32"/>
      <c r="D1099" s="32"/>
      <c r="E1099" s="32"/>
      <c r="F1099" s="32"/>
      <c r="G1099" s="208"/>
    </row>
    <row r="1100" spans="1:7" ht="12.75">
      <c r="A1100" s="200"/>
      <c r="B1100" s="32"/>
      <c r="C1100" s="32"/>
      <c r="D1100" s="32"/>
      <c r="E1100" s="32"/>
      <c r="F1100" s="32"/>
      <c r="G1100" s="208"/>
    </row>
    <row r="1101" spans="1:7" ht="12.75">
      <c r="A1101" s="200"/>
      <c r="B1101" s="32"/>
      <c r="C1101" s="32"/>
      <c r="D1101" s="32"/>
      <c r="E1101" s="32"/>
      <c r="F1101" s="32"/>
      <c r="G1101" s="208"/>
    </row>
    <row r="1102" spans="1:7" ht="12.75">
      <c r="A1102" s="200"/>
      <c r="B1102" s="32"/>
      <c r="C1102" s="32"/>
      <c r="D1102" s="32"/>
      <c r="E1102" s="32"/>
      <c r="F1102" s="32"/>
      <c r="G1102" s="208"/>
    </row>
    <row r="1103" spans="1:7" ht="12.75">
      <c r="A1103" s="200"/>
      <c r="B1103" s="32"/>
      <c r="C1103" s="32"/>
      <c r="D1103" s="32"/>
      <c r="E1103" s="32"/>
      <c r="F1103" s="32"/>
      <c r="G1103" s="208"/>
    </row>
    <row r="1104" spans="1:7" ht="12.75">
      <c r="A1104" s="200"/>
      <c r="B1104" s="32"/>
      <c r="C1104" s="32"/>
      <c r="D1104" s="32"/>
      <c r="E1104" s="32"/>
      <c r="F1104" s="32"/>
      <c r="G1104" s="208"/>
    </row>
    <row r="1105" spans="1:7" ht="12.75">
      <c r="A1105" s="200"/>
      <c r="B1105" s="32"/>
      <c r="C1105" s="32"/>
      <c r="D1105" s="32"/>
      <c r="E1105" s="32"/>
      <c r="F1105" s="32"/>
      <c r="G1105" s="208"/>
    </row>
    <row r="1106" spans="1:7" ht="12.75">
      <c r="A1106" s="200"/>
      <c r="B1106" s="32"/>
      <c r="C1106" s="32"/>
      <c r="D1106" s="32"/>
      <c r="E1106" s="32"/>
      <c r="F1106" s="32"/>
      <c r="G1106" s="208"/>
    </row>
    <row r="1107" spans="1:7" ht="12.75">
      <c r="A1107" s="200"/>
      <c r="B1107" s="32"/>
      <c r="C1107" s="32"/>
      <c r="D1107" s="32"/>
      <c r="E1107" s="32"/>
      <c r="F1107" s="32"/>
      <c r="G1107" s="208"/>
    </row>
    <row r="1108" spans="1:7" ht="12.75">
      <c r="A1108" s="200"/>
      <c r="B1108" s="32"/>
      <c r="C1108" s="32"/>
      <c r="D1108" s="32"/>
      <c r="E1108" s="32"/>
      <c r="F1108" s="32"/>
      <c r="G1108" s="208"/>
    </row>
    <row r="1109" spans="1:7" ht="12.75">
      <c r="A1109" s="200"/>
      <c r="B1109" s="32"/>
      <c r="C1109" s="32"/>
      <c r="D1109" s="32"/>
      <c r="E1109" s="32"/>
      <c r="F1109" s="32"/>
      <c r="G1109" s="208"/>
    </row>
    <row r="1110" spans="1:7" ht="12.75">
      <c r="A1110" s="200"/>
      <c r="B1110" s="32"/>
      <c r="C1110" s="32"/>
      <c r="D1110" s="32"/>
      <c r="E1110" s="32"/>
      <c r="F1110" s="32"/>
      <c r="G1110" s="208"/>
    </row>
    <row r="1111" spans="1:7" ht="12.75">
      <c r="A1111" s="200"/>
      <c r="B1111" s="32"/>
      <c r="C1111" s="32"/>
      <c r="D1111" s="32"/>
      <c r="E1111" s="32"/>
      <c r="F1111" s="32"/>
      <c r="G1111" s="208"/>
    </row>
    <row r="1112" spans="1:7" ht="12.75">
      <c r="A1112" s="200"/>
      <c r="B1112" s="32"/>
      <c r="C1112" s="32"/>
      <c r="D1112" s="32"/>
      <c r="E1112" s="32"/>
      <c r="F1112" s="32"/>
      <c r="G1112" s="208"/>
    </row>
    <row r="1113" spans="1:7" ht="12.75">
      <c r="A1113" s="200"/>
      <c r="B1113" s="32"/>
      <c r="C1113" s="32"/>
      <c r="D1113" s="32"/>
      <c r="E1113" s="32"/>
      <c r="F1113" s="32"/>
      <c r="G1113" s="208"/>
    </row>
    <row r="1114" spans="1:7" ht="12.75">
      <c r="A1114" s="200"/>
      <c r="B1114" s="32"/>
      <c r="C1114" s="32"/>
      <c r="D1114" s="32"/>
      <c r="E1114" s="32"/>
      <c r="F1114" s="32"/>
      <c r="G1114" s="208"/>
    </row>
    <row r="1115" spans="1:7" ht="12.75">
      <c r="A1115" s="200"/>
      <c r="B1115" s="32"/>
      <c r="C1115" s="32"/>
      <c r="D1115" s="32"/>
      <c r="E1115" s="32"/>
      <c r="F1115" s="32"/>
      <c r="G1115" s="208"/>
    </row>
    <row r="1116" spans="1:7" ht="12.75">
      <c r="A1116" s="200"/>
      <c r="B1116" s="32"/>
      <c r="C1116" s="32"/>
      <c r="D1116" s="32"/>
      <c r="E1116" s="32"/>
      <c r="F1116" s="32"/>
      <c r="G1116" s="208"/>
    </row>
    <row r="1117" spans="1:7" ht="12.75">
      <c r="A1117" s="200"/>
      <c r="B1117" s="32"/>
      <c r="C1117" s="32"/>
      <c r="D1117" s="32"/>
      <c r="E1117" s="32"/>
      <c r="F1117" s="32"/>
      <c r="G1117" s="208"/>
    </row>
    <row r="1118" spans="1:7" ht="12.75">
      <c r="A1118" s="200"/>
      <c r="B1118" s="32"/>
      <c r="C1118" s="32"/>
      <c r="D1118" s="32"/>
      <c r="E1118" s="32"/>
      <c r="F1118" s="32"/>
      <c r="G1118" s="208"/>
    </row>
    <row r="1119" spans="1:7" ht="12.75">
      <c r="A1119" s="200"/>
      <c r="B1119" s="32"/>
      <c r="C1119" s="32"/>
      <c r="D1119" s="32"/>
      <c r="E1119" s="32"/>
      <c r="F1119" s="32"/>
      <c r="G1119" s="208"/>
    </row>
    <row r="1120" spans="1:7" ht="12.75">
      <c r="A1120" s="200"/>
      <c r="B1120" s="32"/>
      <c r="C1120" s="32"/>
      <c r="D1120" s="32"/>
      <c r="E1120" s="32"/>
      <c r="F1120" s="32"/>
      <c r="G1120" s="208"/>
    </row>
    <row r="1121" spans="1:7" ht="12.75">
      <c r="A1121" s="200"/>
      <c r="B1121" s="32"/>
      <c r="C1121" s="32"/>
      <c r="D1121" s="32"/>
      <c r="E1121" s="32"/>
      <c r="F1121" s="32"/>
      <c r="G1121" s="208"/>
    </row>
    <row r="1122" spans="1:7" ht="12.75">
      <c r="A1122" s="200"/>
      <c r="B1122" s="32"/>
      <c r="C1122" s="32"/>
      <c r="D1122" s="32"/>
      <c r="E1122" s="32"/>
      <c r="F1122" s="32"/>
      <c r="G1122" s="208"/>
    </row>
    <row r="1123" spans="1:7" ht="12.75">
      <c r="A1123" s="200"/>
      <c r="B1123" s="32"/>
      <c r="C1123" s="32"/>
      <c r="D1123" s="32"/>
      <c r="E1123" s="32"/>
      <c r="F1123" s="32"/>
      <c r="G1123" s="208"/>
    </row>
    <row r="1124" spans="1:7" ht="12.75">
      <c r="A1124" s="200"/>
      <c r="B1124" s="32"/>
      <c r="C1124" s="32"/>
      <c r="D1124" s="32"/>
      <c r="E1124" s="32"/>
      <c r="F1124" s="32"/>
      <c r="G1124" s="208"/>
    </row>
    <row r="1125" spans="1:7" ht="12.75">
      <c r="A1125" s="200"/>
      <c r="B1125" s="32"/>
      <c r="C1125" s="32"/>
      <c r="D1125" s="32"/>
      <c r="E1125" s="32"/>
      <c r="F1125" s="32"/>
      <c r="G1125" s="208"/>
    </row>
    <row r="1126" spans="1:7" ht="12.75">
      <c r="A1126" s="200"/>
      <c r="B1126" s="32"/>
      <c r="C1126" s="32"/>
      <c r="D1126" s="32"/>
      <c r="E1126" s="32"/>
      <c r="F1126" s="32"/>
      <c r="G1126" s="208"/>
    </row>
    <row r="1127" spans="1:7" ht="12.75">
      <c r="A1127" s="200"/>
      <c r="B1127" s="32"/>
      <c r="C1127" s="32"/>
      <c r="D1127" s="32"/>
      <c r="E1127" s="32"/>
      <c r="F1127" s="32"/>
      <c r="G1127" s="208"/>
    </row>
    <row r="1128" spans="1:7" ht="12.75">
      <c r="A1128" s="200"/>
      <c r="B1128" s="32"/>
      <c r="C1128" s="32"/>
      <c r="D1128" s="32"/>
      <c r="E1128" s="32"/>
      <c r="F1128" s="32"/>
      <c r="G1128" s="208"/>
    </row>
    <row r="1129" spans="1:7" ht="12.75">
      <c r="A1129" s="200"/>
      <c r="B1129" s="32"/>
      <c r="C1129" s="32"/>
      <c r="D1129" s="32"/>
      <c r="E1129" s="32"/>
      <c r="F1129" s="32"/>
      <c r="G1129" s="208"/>
    </row>
    <row r="1130" spans="1:7" ht="12.75">
      <c r="A1130" s="200"/>
      <c r="B1130" s="32"/>
      <c r="C1130" s="32"/>
      <c r="D1130" s="32"/>
      <c r="E1130" s="32"/>
      <c r="F1130" s="32"/>
      <c r="G1130" s="208"/>
    </row>
    <row r="1131" spans="1:7" ht="12.75">
      <c r="A1131" s="200"/>
      <c r="B1131" s="32"/>
      <c r="C1131" s="32"/>
      <c r="D1131" s="32"/>
      <c r="E1131" s="32"/>
      <c r="F1131" s="32"/>
      <c r="G1131" s="208"/>
    </row>
    <row r="1132" spans="1:7" ht="12.75">
      <c r="A1132" s="200"/>
      <c r="B1132" s="32"/>
      <c r="C1132" s="32"/>
      <c r="D1132" s="32"/>
      <c r="E1132" s="32"/>
      <c r="F1132" s="32"/>
      <c r="G1132" s="208"/>
    </row>
    <row r="1133" spans="1:7" ht="12.75">
      <c r="A1133" s="200"/>
      <c r="B1133" s="32"/>
      <c r="C1133" s="32"/>
      <c r="D1133" s="32"/>
      <c r="E1133" s="32"/>
      <c r="F1133" s="32"/>
      <c r="G1133" s="208"/>
    </row>
    <row r="1134" spans="1:7" ht="12.75">
      <c r="A1134" s="200"/>
      <c r="B1134" s="32"/>
      <c r="C1134" s="32"/>
      <c r="D1134" s="32"/>
      <c r="E1134" s="32"/>
      <c r="F1134" s="32"/>
      <c r="G1134" s="208"/>
    </row>
    <row r="1135" spans="1:7" ht="12.75">
      <c r="A1135" s="200"/>
      <c r="B1135" s="32"/>
      <c r="C1135" s="32"/>
      <c r="D1135" s="32"/>
      <c r="E1135" s="32"/>
      <c r="F1135" s="32"/>
      <c r="G1135" s="208"/>
    </row>
    <row r="1136" spans="1:7" ht="12.75">
      <c r="A1136" s="200"/>
      <c r="B1136" s="32"/>
      <c r="C1136" s="32"/>
      <c r="D1136" s="32"/>
      <c r="E1136" s="32"/>
      <c r="F1136" s="32"/>
      <c r="G1136" s="208"/>
    </row>
    <row r="1137" spans="1:7" ht="12.75">
      <c r="A1137" s="200"/>
      <c r="B1137" s="32"/>
      <c r="C1137" s="32"/>
      <c r="D1137" s="32"/>
      <c r="E1137" s="32"/>
      <c r="F1137" s="32"/>
      <c r="G1137" s="208"/>
    </row>
    <row r="1138" spans="1:7" ht="12.75">
      <c r="A1138" s="200"/>
      <c r="B1138" s="32"/>
      <c r="C1138" s="32"/>
      <c r="D1138" s="32"/>
      <c r="E1138" s="32"/>
      <c r="F1138" s="32"/>
      <c r="G1138" s="208"/>
    </row>
    <row r="1139" spans="1:7" ht="12.75">
      <c r="A1139" s="200"/>
      <c r="B1139" s="32"/>
      <c r="C1139" s="32"/>
      <c r="D1139" s="32"/>
      <c r="E1139" s="32"/>
      <c r="F1139" s="32"/>
      <c r="G1139" s="208"/>
    </row>
    <row r="1140" spans="1:7" ht="12.75">
      <c r="A1140" s="200"/>
      <c r="B1140" s="32"/>
      <c r="C1140" s="32"/>
      <c r="D1140" s="32"/>
      <c r="E1140" s="32"/>
      <c r="F1140" s="32"/>
      <c r="G1140" s="208"/>
    </row>
    <row r="1141" spans="1:7" ht="12.75">
      <c r="A1141" s="200"/>
      <c r="B1141" s="32"/>
      <c r="C1141" s="32"/>
      <c r="D1141" s="32"/>
      <c r="E1141" s="32"/>
      <c r="F1141" s="32"/>
      <c r="G1141" s="208"/>
    </row>
    <row r="1142" spans="1:7" ht="12.75">
      <c r="A1142" s="200"/>
      <c r="B1142" s="32"/>
      <c r="C1142" s="32"/>
      <c r="D1142" s="32"/>
      <c r="E1142" s="32"/>
      <c r="F1142" s="32"/>
      <c r="G1142" s="208"/>
    </row>
    <row r="1143" spans="1:7" ht="12.75">
      <c r="A1143" s="200"/>
      <c r="B1143" s="32"/>
      <c r="C1143" s="32"/>
      <c r="D1143" s="32"/>
      <c r="E1143" s="32"/>
      <c r="F1143" s="32"/>
      <c r="G1143" s="208"/>
    </row>
    <row r="1144" spans="1:7" ht="12.75">
      <c r="A1144" s="200"/>
      <c r="B1144" s="32"/>
      <c r="C1144" s="32"/>
      <c r="D1144" s="32"/>
      <c r="E1144" s="32"/>
      <c r="F1144" s="32"/>
      <c r="G1144" s="208"/>
    </row>
    <row r="1145" spans="1:7" ht="12.75">
      <c r="A1145" s="200"/>
      <c r="B1145" s="32"/>
      <c r="C1145" s="32"/>
      <c r="D1145" s="32"/>
      <c r="E1145" s="32"/>
      <c r="F1145" s="32"/>
      <c r="G1145" s="208"/>
    </row>
    <row r="1146" spans="1:7" ht="12.75">
      <c r="A1146" s="200"/>
      <c r="B1146" s="32"/>
      <c r="C1146" s="32"/>
      <c r="D1146" s="32"/>
      <c r="E1146" s="32"/>
      <c r="F1146" s="32"/>
      <c r="G1146" s="208"/>
    </row>
    <row r="1147" spans="1:7" ht="12.75">
      <c r="A1147" s="200"/>
      <c r="B1147" s="32"/>
      <c r="C1147" s="32"/>
      <c r="D1147" s="32"/>
      <c r="E1147" s="32"/>
      <c r="F1147" s="32"/>
      <c r="G1147" s="208"/>
    </row>
    <row r="1148" spans="1:7" ht="12.75">
      <c r="A1148" s="200"/>
      <c r="B1148" s="32"/>
      <c r="C1148" s="32"/>
      <c r="D1148" s="32"/>
      <c r="E1148" s="32"/>
      <c r="F1148" s="32"/>
      <c r="G1148" s="208"/>
    </row>
    <row r="1149" spans="1:7" ht="12.75">
      <c r="A1149" s="200"/>
      <c r="B1149" s="32"/>
      <c r="C1149" s="32"/>
      <c r="D1149" s="32"/>
      <c r="E1149" s="32"/>
      <c r="F1149" s="32"/>
      <c r="G1149" s="208"/>
    </row>
    <row r="1150" spans="1:7" ht="12.75">
      <c r="A1150" s="200"/>
      <c r="B1150" s="32"/>
      <c r="C1150" s="32"/>
      <c r="D1150" s="32"/>
      <c r="E1150" s="32"/>
      <c r="F1150" s="32"/>
      <c r="G1150" s="208"/>
    </row>
    <row r="1151" spans="1:7" ht="12.75">
      <c r="A1151" s="200"/>
      <c r="B1151" s="32"/>
      <c r="C1151" s="32"/>
      <c r="D1151" s="32"/>
      <c r="E1151" s="32"/>
      <c r="F1151" s="32"/>
      <c r="G1151" s="208"/>
    </row>
    <row r="1152" spans="1:7" ht="12.75">
      <c r="A1152" s="200"/>
      <c r="B1152" s="32"/>
      <c r="C1152" s="32"/>
      <c r="D1152" s="32"/>
      <c r="E1152" s="32"/>
      <c r="F1152" s="32"/>
      <c r="G1152" s="208"/>
    </row>
    <row r="1153" spans="1:7" ht="12.75">
      <c r="A1153" s="200"/>
      <c r="B1153" s="32"/>
      <c r="C1153" s="32"/>
      <c r="D1153" s="32"/>
      <c r="E1153" s="32"/>
      <c r="F1153" s="32"/>
      <c r="G1153" s="208"/>
    </row>
    <row r="1154" spans="1:7" ht="12.75">
      <c r="A1154" s="200"/>
      <c r="B1154" s="32"/>
      <c r="C1154" s="32"/>
      <c r="D1154" s="32"/>
      <c r="E1154" s="32"/>
      <c r="F1154" s="32"/>
      <c r="G1154" s="208"/>
    </row>
    <row r="1155" spans="1:7" ht="12.75">
      <c r="A1155" s="200"/>
      <c r="B1155" s="32"/>
      <c r="C1155" s="32"/>
      <c r="D1155" s="32"/>
      <c r="E1155" s="32"/>
      <c r="F1155" s="32"/>
      <c r="G1155" s="208"/>
    </row>
    <row r="1156" spans="1:7" ht="12.75">
      <c r="A1156" s="200"/>
      <c r="B1156" s="32"/>
      <c r="C1156" s="32"/>
      <c r="D1156" s="32"/>
      <c r="E1156" s="32"/>
      <c r="F1156" s="32"/>
      <c r="G1156" s="208"/>
    </row>
    <row r="1157" spans="1:7" ht="12.75">
      <c r="A1157" s="200"/>
      <c r="B1157" s="32"/>
      <c r="C1157" s="32"/>
      <c r="D1157" s="32"/>
      <c r="E1157" s="32"/>
      <c r="F1157" s="32"/>
      <c r="G1157" s="208"/>
    </row>
    <row r="1158" spans="1:7" ht="12.75">
      <c r="A1158" s="200"/>
      <c r="B1158" s="32"/>
      <c r="C1158" s="32"/>
      <c r="D1158" s="32"/>
      <c r="E1158" s="32"/>
      <c r="F1158" s="32"/>
      <c r="G1158" s="208"/>
    </row>
    <row r="1159" spans="1:7" ht="12.75">
      <c r="A1159" s="200"/>
      <c r="B1159" s="32"/>
      <c r="C1159" s="32"/>
      <c r="D1159" s="32"/>
      <c r="E1159" s="32"/>
      <c r="F1159" s="32"/>
      <c r="G1159" s="208"/>
    </row>
    <row r="1160" spans="1:7" ht="12.75">
      <c r="A1160" s="200"/>
      <c r="B1160" s="32"/>
      <c r="C1160" s="32"/>
      <c r="D1160" s="32"/>
      <c r="E1160" s="32"/>
      <c r="F1160" s="32"/>
      <c r="G1160" s="208"/>
    </row>
    <row r="1161" spans="1:7" ht="12.75">
      <c r="A1161" s="200"/>
      <c r="B1161" s="32"/>
      <c r="C1161" s="32"/>
      <c r="D1161" s="32"/>
      <c r="E1161" s="32"/>
      <c r="F1161" s="32"/>
      <c r="G1161" s="208"/>
    </row>
    <row r="1162" spans="1:7" ht="12.75">
      <c r="A1162" s="200"/>
      <c r="B1162" s="32"/>
      <c r="C1162" s="32"/>
      <c r="D1162" s="32"/>
      <c r="E1162" s="32"/>
      <c r="F1162" s="32"/>
      <c r="G1162" s="208"/>
    </row>
    <row r="1163" spans="1:7" ht="12.75">
      <c r="A1163" s="200"/>
      <c r="B1163" s="32"/>
      <c r="C1163" s="32"/>
      <c r="D1163" s="32"/>
      <c r="E1163" s="32"/>
      <c r="F1163" s="32"/>
      <c r="G1163" s="208"/>
    </row>
    <row r="1164" spans="1:7" ht="12.75">
      <c r="A1164" s="200"/>
      <c r="B1164" s="32"/>
      <c r="C1164" s="32"/>
      <c r="D1164" s="32"/>
      <c r="E1164" s="32"/>
      <c r="F1164" s="32"/>
      <c r="G1164" s="208"/>
    </row>
    <row r="1165" spans="1:7" ht="12.75">
      <c r="A1165" s="200"/>
      <c r="B1165" s="32"/>
      <c r="C1165" s="32"/>
      <c r="D1165" s="32"/>
      <c r="E1165" s="32"/>
      <c r="F1165" s="32"/>
      <c r="G1165" s="208"/>
    </row>
    <row r="1166" spans="1:7" ht="12.75">
      <c r="A1166" s="200"/>
      <c r="B1166" s="32"/>
      <c r="C1166" s="32"/>
      <c r="D1166" s="32"/>
      <c r="E1166" s="32"/>
      <c r="F1166" s="32"/>
      <c r="G1166" s="208"/>
    </row>
    <row r="1167" spans="1:7" ht="12.75">
      <c r="A1167" s="200"/>
      <c r="B1167" s="32"/>
      <c r="C1167" s="32"/>
      <c r="D1167" s="32"/>
      <c r="E1167" s="32"/>
      <c r="F1167" s="32"/>
      <c r="G1167" s="208"/>
    </row>
    <row r="1168" spans="1:7" ht="12.75">
      <c r="A1168" s="200"/>
      <c r="B1168" s="32"/>
      <c r="C1168" s="32"/>
      <c r="D1168" s="32"/>
      <c r="E1168" s="32"/>
      <c r="F1168" s="32"/>
      <c r="G1168" s="208"/>
    </row>
    <row r="1169" spans="1:7" ht="12.75">
      <c r="A1169" s="200"/>
      <c r="B1169" s="32"/>
      <c r="C1169" s="32"/>
      <c r="D1169" s="32"/>
      <c r="E1169" s="32"/>
      <c r="F1169" s="32"/>
      <c r="G1169" s="208"/>
    </row>
    <row r="1170" spans="1:7" ht="12.75">
      <c r="A1170" s="200"/>
      <c r="B1170" s="32"/>
      <c r="C1170" s="32"/>
      <c r="D1170" s="32"/>
      <c r="E1170" s="32"/>
      <c r="F1170" s="32"/>
      <c r="G1170" s="208"/>
    </row>
    <row r="1171" spans="1:7" ht="12.75">
      <c r="A1171" s="200"/>
      <c r="B1171" s="32"/>
      <c r="C1171" s="32"/>
      <c r="D1171" s="32"/>
      <c r="E1171" s="32"/>
      <c r="F1171" s="32"/>
      <c r="G1171" s="208"/>
    </row>
    <row r="1172" spans="1:7" ht="12.75">
      <c r="A1172" s="200"/>
      <c r="B1172" s="32"/>
      <c r="C1172" s="32"/>
      <c r="D1172" s="32"/>
      <c r="E1172" s="32"/>
      <c r="F1172" s="32"/>
      <c r="G1172" s="208"/>
    </row>
    <row r="1173" spans="1:7" ht="12.75">
      <c r="A1173" s="200"/>
      <c r="B1173" s="32"/>
      <c r="C1173" s="32"/>
      <c r="D1173" s="32"/>
      <c r="E1173" s="32"/>
      <c r="F1173" s="32"/>
      <c r="G1173" s="208"/>
    </row>
    <row r="1174" spans="1:7" ht="12.75">
      <c r="A1174" s="200"/>
      <c r="B1174" s="32"/>
      <c r="C1174" s="32"/>
      <c r="D1174" s="32"/>
      <c r="E1174" s="32"/>
      <c r="F1174" s="32"/>
      <c r="G1174" s="208"/>
    </row>
    <row r="1175" spans="1:7" ht="12.75">
      <c r="A1175" s="200"/>
      <c r="B1175" s="32"/>
      <c r="C1175" s="32"/>
      <c r="D1175" s="32"/>
      <c r="E1175" s="32"/>
      <c r="F1175" s="32"/>
      <c r="G1175" s="208"/>
    </row>
    <row r="1176" spans="1:7" ht="12.75">
      <c r="A1176" s="200"/>
      <c r="B1176" s="32"/>
      <c r="C1176" s="32"/>
      <c r="D1176" s="32"/>
      <c r="E1176" s="32"/>
      <c r="F1176" s="32"/>
      <c r="G1176" s="208"/>
    </row>
    <row r="1177" spans="1:7" ht="12.75">
      <c r="A1177" s="200"/>
      <c r="B1177" s="32"/>
      <c r="C1177" s="32"/>
      <c r="D1177" s="32"/>
      <c r="E1177" s="32"/>
      <c r="F1177" s="32"/>
      <c r="G1177" s="208"/>
    </row>
    <row r="1178" spans="1:7" ht="12.75">
      <c r="A1178" s="200"/>
      <c r="B1178" s="32"/>
      <c r="C1178" s="32"/>
      <c r="D1178" s="32"/>
      <c r="E1178" s="32"/>
      <c r="F1178" s="32"/>
      <c r="G1178" s="208"/>
    </row>
    <row r="1179" spans="1:7" ht="12.75">
      <c r="A1179" s="200"/>
      <c r="B1179" s="32"/>
      <c r="C1179" s="32"/>
      <c r="D1179" s="32"/>
      <c r="E1179" s="32"/>
      <c r="F1179" s="32"/>
      <c r="G1179" s="208"/>
    </row>
    <row r="1180" spans="1:7" ht="12.75">
      <c r="A1180" s="200"/>
      <c r="B1180" s="32"/>
      <c r="C1180" s="32"/>
      <c r="D1180" s="32"/>
      <c r="E1180" s="32"/>
      <c r="F1180" s="32"/>
      <c r="G1180" s="208"/>
    </row>
    <row r="1181" spans="1:7" ht="12.75">
      <c r="A1181" s="200"/>
      <c r="B1181" s="32"/>
      <c r="C1181" s="32"/>
      <c r="D1181" s="32"/>
      <c r="E1181" s="32"/>
      <c r="F1181" s="32"/>
      <c r="G1181" s="208"/>
    </row>
    <row r="1182" spans="1:7" ht="12.75">
      <c r="A1182" s="200"/>
      <c r="B1182" s="32"/>
      <c r="C1182" s="32"/>
      <c r="D1182" s="32"/>
      <c r="E1182" s="32"/>
      <c r="F1182" s="32"/>
      <c r="G1182" s="208"/>
    </row>
    <row r="1183" spans="1:7" ht="12.75">
      <c r="A1183" s="200"/>
      <c r="B1183" s="32"/>
      <c r="C1183" s="32"/>
      <c r="D1183" s="32"/>
      <c r="E1183" s="32"/>
      <c r="F1183" s="32"/>
      <c r="G1183" s="208"/>
    </row>
    <row r="1184" spans="1:7" ht="12.75">
      <c r="A1184" s="200"/>
      <c r="B1184" s="32"/>
      <c r="C1184" s="32"/>
      <c r="D1184" s="32"/>
      <c r="E1184" s="32"/>
      <c r="F1184" s="32"/>
      <c r="G1184" s="208"/>
    </row>
    <row r="1185" spans="1:7" ht="12.75">
      <c r="A1185" s="200"/>
      <c r="B1185" s="32"/>
      <c r="C1185" s="32"/>
      <c r="D1185" s="32"/>
      <c r="E1185" s="32"/>
      <c r="F1185" s="32"/>
      <c r="G1185" s="208"/>
    </row>
    <row r="1186" spans="1:7" ht="12.75">
      <c r="A1186" s="200"/>
      <c r="B1186" s="32"/>
      <c r="C1186" s="32"/>
      <c r="D1186" s="32"/>
      <c r="E1186" s="32"/>
      <c r="F1186" s="32"/>
      <c r="G1186" s="208"/>
    </row>
    <row r="1187" spans="1:7" ht="12.75">
      <c r="A1187" s="200"/>
      <c r="B1187" s="32"/>
      <c r="C1187" s="32"/>
      <c r="D1187" s="32"/>
      <c r="E1187" s="32"/>
      <c r="F1187" s="32"/>
      <c r="G1187" s="208"/>
    </row>
    <row r="1188" spans="1:7" ht="12.75">
      <c r="A1188" s="200"/>
      <c r="B1188" s="32"/>
      <c r="C1188" s="32"/>
      <c r="D1188" s="32"/>
      <c r="E1188" s="32"/>
      <c r="F1188" s="32"/>
      <c r="G1188" s="208"/>
    </row>
    <row r="1189" spans="1:7" ht="12.75">
      <c r="A1189" s="200"/>
      <c r="B1189" s="32"/>
      <c r="C1189" s="32"/>
      <c r="D1189" s="32"/>
      <c r="E1189" s="32"/>
      <c r="F1189" s="32"/>
      <c r="G1189" s="208"/>
    </row>
    <row r="1190" spans="1:7" ht="12.75">
      <c r="A1190" s="200"/>
      <c r="B1190" s="32"/>
      <c r="C1190" s="32"/>
      <c r="D1190" s="32"/>
      <c r="E1190" s="32"/>
      <c r="F1190" s="32"/>
      <c r="G1190" s="208"/>
    </row>
    <row r="1191" spans="1:7" ht="12.75">
      <c r="A1191" s="200"/>
      <c r="B1191" s="32"/>
      <c r="C1191" s="32"/>
      <c r="D1191" s="32"/>
      <c r="E1191" s="32"/>
      <c r="F1191" s="32"/>
      <c r="G1191" s="208"/>
    </row>
    <row r="1192" spans="1:7" ht="12.75">
      <c r="A1192" s="200"/>
      <c r="B1192" s="32"/>
      <c r="C1192" s="32"/>
      <c r="D1192" s="32"/>
      <c r="E1192" s="32"/>
      <c r="F1192" s="32"/>
      <c r="G1192" s="208"/>
    </row>
    <row r="1193" spans="1:7" ht="12.75">
      <c r="A1193" s="200"/>
      <c r="B1193" s="32"/>
      <c r="C1193" s="32"/>
      <c r="D1193" s="32"/>
      <c r="E1193" s="32"/>
      <c r="F1193" s="32"/>
      <c r="G1193" s="208"/>
    </row>
    <row r="1194" spans="1:7" ht="12.75">
      <c r="A1194" s="200"/>
      <c r="B1194" s="32"/>
      <c r="C1194" s="32"/>
      <c r="D1194" s="32"/>
      <c r="E1194" s="32"/>
      <c r="F1194" s="32"/>
      <c r="G1194" s="208"/>
    </row>
    <row r="1195" spans="1:7" ht="12.75">
      <c r="A1195" s="200"/>
      <c r="B1195" s="32"/>
      <c r="C1195" s="32"/>
      <c r="D1195" s="32"/>
      <c r="E1195" s="32"/>
      <c r="F1195" s="32"/>
      <c r="G1195" s="208"/>
    </row>
    <row r="1196" spans="1:7" ht="12.75">
      <c r="A1196" s="200"/>
      <c r="B1196" s="32"/>
      <c r="C1196" s="32"/>
      <c r="D1196" s="32"/>
      <c r="E1196" s="32"/>
      <c r="F1196" s="32"/>
      <c r="G1196" s="208"/>
    </row>
    <row r="1197" spans="1:7" ht="12.75">
      <c r="A1197" s="200"/>
      <c r="B1197" s="32"/>
      <c r="C1197" s="32"/>
      <c r="D1197" s="32"/>
      <c r="E1197" s="32"/>
      <c r="F1197" s="32"/>
      <c r="G1197" s="208"/>
    </row>
    <row r="1198" spans="1:7" ht="12.75">
      <c r="A1198" s="200"/>
      <c r="B1198" s="32"/>
      <c r="C1198" s="32"/>
      <c r="D1198" s="32"/>
      <c r="E1198" s="32"/>
      <c r="F1198" s="32"/>
      <c r="G1198" s="208"/>
    </row>
    <row r="1199" spans="1:7" ht="12.75">
      <c r="A1199" s="200"/>
      <c r="B1199" s="32"/>
      <c r="C1199" s="32"/>
      <c r="D1199" s="32"/>
      <c r="E1199" s="32"/>
      <c r="F1199" s="32"/>
      <c r="G1199" s="208"/>
    </row>
    <row r="1200" spans="1:7" ht="12.75">
      <c r="A1200" s="200"/>
      <c r="B1200" s="32"/>
      <c r="C1200" s="32"/>
      <c r="D1200" s="32"/>
      <c r="E1200" s="32"/>
      <c r="F1200" s="32"/>
      <c r="G1200" s="208"/>
    </row>
    <row r="1201" spans="1:7" ht="12.75">
      <c r="A1201" s="200"/>
      <c r="B1201" s="32"/>
      <c r="C1201" s="32"/>
      <c r="D1201" s="32"/>
      <c r="E1201" s="32"/>
      <c r="F1201" s="32"/>
      <c r="G1201" s="208"/>
    </row>
    <row r="1202" spans="1:7" ht="12.75">
      <c r="A1202" s="200"/>
      <c r="B1202" s="32"/>
      <c r="C1202" s="32"/>
      <c r="D1202" s="32"/>
      <c r="E1202" s="32"/>
      <c r="F1202" s="32"/>
      <c r="G1202" s="208"/>
    </row>
    <row r="1203" spans="1:7" ht="12.75">
      <c r="A1203" s="200"/>
      <c r="B1203" s="32"/>
      <c r="C1203" s="32"/>
      <c r="D1203" s="32"/>
      <c r="E1203" s="32"/>
      <c r="F1203" s="32"/>
      <c r="G1203" s="208"/>
    </row>
    <row r="1204" spans="1:7" ht="12.75">
      <c r="A1204" s="200"/>
      <c r="B1204" s="32"/>
      <c r="C1204" s="32"/>
      <c r="D1204" s="32"/>
      <c r="E1204" s="32"/>
      <c r="F1204" s="32"/>
      <c r="G1204" s="208"/>
    </row>
    <row r="1205" spans="1:7" ht="12.75">
      <c r="A1205" s="200"/>
      <c r="B1205" s="32"/>
      <c r="C1205" s="32"/>
      <c r="D1205" s="32"/>
      <c r="E1205" s="32"/>
      <c r="F1205" s="32"/>
      <c r="G1205" s="208"/>
    </row>
    <row r="1206" spans="1:7" ht="12.75">
      <c r="A1206" s="200"/>
      <c r="B1206" s="32"/>
      <c r="C1206" s="32"/>
      <c r="D1206" s="32"/>
      <c r="E1206" s="32"/>
      <c r="F1206" s="32"/>
      <c r="G1206" s="208"/>
    </row>
    <row r="1207" spans="1:7" ht="12.75">
      <c r="A1207" s="200"/>
      <c r="B1207" s="32"/>
      <c r="C1207" s="32"/>
      <c r="D1207" s="32"/>
      <c r="E1207" s="32"/>
      <c r="F1207" s="32"/>
      <c r="G1207" s="208"/>
    </row>
    <row r="1208" spans="1:7" ht="12.75">
      <c r="A1208" s="200"/>
      <c r="B1208" s="32"/>
      <c r="C1208" s="32"/>
      <c r="D1208" s="32"/>
      <c r="E1208" s="32"/>
      <c r="F1208" s="32"/>
      <c r="G1208" s="208"/>
    </row>
    <row r="1209" spans="1:7" ht="12.75">
      <c r="A1209" s="200"/>
      <c r="B1209" s="32"/>
      <c r="C1209" s="32"/>
      <c r="D1209" s="32"/>
      <c r="E1209" s="32"/>
      <c r="F1209" s="32"/>
      <c r="G1209" s="208"/>
    </row>
    <row r="1210" spans="1:7" ht="12.75">
      <c r="A1210" s="200"/>
      <c r="B1210" s="32"/>
      <c r="C1210" s="32"/>
      <c r="D1210" s="32"/>
      <c r="E1210" s="32"/>
      <c r="F1210" s="32"/>
      <c r="G1210" s="208"/>
    </row>
    <row r="1211" spans="1:7" ht="12.75">
      <c r="A1211" s="200"/>
      <c r="B1211" s="32"/>
      <c r="C1211" s="32"/>
      <c r="D1211" s="32"/>
      <c r="E1211" s="32"/>
      <c r="F1211" s="32"/>
      <c r="G1211" s="208"/>
    </row>
    <row r="1212" spans="1:7" ht="12.75">
      <c r="A1212" s="200"/>
      <c r="B1212" s="32"/>
      <c r="C1212" s="32"/>
      <c r="D1212" s="32"/>
      <c r="E1212" s="32"/>
      <c r="F1212" s="32"/>
      <c r="G1212" s="208"/>
    </row>
    <row r="1213" spans="1:7" ht="12.75">
      <c r="A1213" s="200"/>
      <c r="B1213" s="32"/>
      <c r="C1213" s="32"/>
      <c r="D1213" s="32"/>
      <c r="E1213" s="32"/>
      <c r="F1213" s="32"/>
      <c r="G1213" s="208"/>
    </row>
    <row r="1214" spans="1:7" ht="12.75">
      <c r="A1214" s="200"/>
      <c r="B1214" s="32"/>
      <c r="C1214" s="32"/>
      <c r="D1214" s="32"/>
      <c r="E1214" s="32"/>
      <c r="F1214" s="32"/>
      <c r="G1214" s="208"/>
    </row>
    <row r="1215" spans="1:7" ht="12.75">
      <c r="A1215" s="200"/>
      <c r="B1215" s="32"/>
      <c r="C1215" s="32"/>
      <c r="D1215" s="32"/>
      <c r="E1215" s="32"/>
      <c r="F1215" s="32"/>
      <c r="G1215" s="208"/>
    </row>
    <row r="1216" spans="1:7" ht="12.75">
      <c r="A1216" s="200"/>
      <c r="B1216" s="32"/>
      <c r="C1216" s="32"/>
      <c r="D1216" s="32"/>
      <c r="E1216" s="32"/>
      <c r="F1216" s="32"/>
      <c r="G1216" s="208"/>
    </row>
    <row r="1217" spans="1:7" ht="12.75">
      <c r="A1217" s="200"/>
      <c r="B1217" s="32"/>
      <c r="C1217" s="32"/>
      <c r="D1217" s="32"/>
      <c r="E1217" s="32"/>
      <c r="F1217" s="32"/>
      <c r="G1217" s="208"/>
    </row>
    <row r="1218" spans="1:7" ht="12.75">
      <c r="A1218" s="200"/>
      <c r="B1218" s="32"/>
      <c r="C1218" s="32"/>
      <c r="D1218" s="32"/>
      <c r="E1218" s="32"/>
      <c r="F1218" s="32"/>
      <c r="G1218" s="208"/>
    </row>
    <row r="1219" spans="1:7" ht="12.75">
      <c r="A1219" s="200"/>
      <c r="B1219" s="32"/>
      <c r="C1219" s="32"/>
      <c r="D1219" s="32"/>
      <c r="E1219" s="32"/>
      <c r="F1219" s="32"/>
      <c r="G1219" s="208"/>
    </row>
    <row r="1220" spans="1:7" ht="12.75">
      <c r="A1220" s="200"/>
      <c r="B1220" s="32"/>
      <c r="C1220" s="32"/>
      <c r="D1220" s="32"/>
      <c r="E1220" s="32"/>
      <c r="F1220" s="32"/>
      <c r="G1220" s="208"/>
    </row>
    <row r="1221" spans="1:7" ht="12.75">
      <c r="A1221" s="200"/>
      <c r="B1221" s="32"/>
      <c r="C1221" s="32"/>
      <c r="D1221" s="32"/>
      <c r="E1221" s="32"/>
      <c r="F1221" s="32"/>
      <c r="G1221" s="208"/>
    </row>
    <row r="1222" spans="1:7" ht="12.75">
      <c r="A1222" s="200"/>
      <c r="B1222" s="32"/>
      <c r="C1222" s="32"/>
      <c r="D1222" s="32"/>
      <c r="E1222" s="32"/>
      <c r="F1222" s="32"/>
      <c r="G1222" s="208"/>
    </row>
    <row r="1223" spans="1:7" ht="12.75">
      <c r="A1223" s="200"/>
      <c r="B1223" s="32"/>
      <c r="C1223" s="32"/>
      <c r="D1223" s="32"/>
      <c r="E1223" s="32"/>
      <c r="F1223" s="32"/>
      <c r="G1223" s="208"/>
    </row>
    <row r="1224" spans="1:7" ht="12.75">
      <c r="A1224" s="200"/>
      <c r="B1224" s="32"/>
      <c r="C1224" s="32"/>
      <c r="D1224" s="32"/>
      <c r="E1224" s="32"/>
      <c r="F1224" s="32"/>
      <c r="G1224" s="208"/>
    </row>
    <row r="1225" spans="1:7" ht="12.75">
      <c r="A1225" s="200"/>
      <c r="B1225" s="32"/>
      <c r="C1225" s="32"/>
      <c r="D1225" s="32"/>
      <c r="E1225" s="32"/>
      <c r="F1225" s="32"/>
      <c r="G1225" s="208"/>
    </row>
    <row r="1226" spans="1:7" ht="12.75">
      <c r="A1226" s="200"/>
      <c r="B1226" s="32"/>
      <c r="C1226" s="32"/>
      <c r="D1226" s="32"/>
      <c r="E1226" s="32"/>
      <c r="F1226" s="32"/>
      <c r="G1226" s="208"/>
    </row>
    <row r="1227" spans="1:7" ht="12.75">
      <c r="A1227" s="200"/>
      <c r="B1227" s="32"/>
      <c r="C1227" s="32"/>
      <c r="D1227" s="32"/>
      <c r="E1227" s="32"/>
      <c r="F1227" s="32"/>
      <c r="G1227" s="208"/>
    </row>
    <row r="1228" spans="1:7" ht="12.75">
      <c r="A1228" s="200"/>
      <c r="B1228" s="32"/>
      <c r="C1228" s="32"/>
      <c r="D1228" s="32"/>
      <c r="E1228" s="32"/>
      <c r="F1228" s="32"/>
      <c r="G1228" s="208"/>
    </row>
    <row r="1229" spans="1:7" ht="12.75">
      <c r="A1229" s="200"/>
      <c r="B1229" s="32"/>
      <c r="C1229" s="32"/>
      <c r="D1229" s="32"/>
      <c r="E1229" s="32"/>
      <c r="F1229" s="32"/>
      <c r="G1229" s="208"/>
    </row>
    <row r="1230" spans="1:7" ht="12.75">
      <c r="A1230" s="200"/>
      <c r="B1230" s="32"/>
      <c r="C1230" s="32"/>
      <c r="D1230" s="32"/>
      <c r="E1230" s="32"/>
      <c r="F1230" s="32"/>
      <c r="G1230" s="208"/>
    </row>
    <row r="1231" spans="1:7" ht="12.75">
      <c r="A1231" s="200"/>
      <c r="B1231" s="32"/>
      <c r="C1231" s="32"/>
      <c r="D1231" s="32"/>
      <c r="E1231" s="32"/>
      <c r="F1231" s="32"/>
      <c r="G1231" s="208"/>
    </row>
    <row r="1232" spans="1:7" ht="12.75">
      <c r="A1232" s="200"/>
      <c r="B1232" s="32"/>
      <c r="C1232" s="32"/>
      <c r="D1232" s="32"/>
      <c r="E1232" s="32"/>
      <c r="F1232" s="32"/>
      <c r="G1232" s="208"/>
    </row>
    <row r="1233" spans="1:7" ht="12.75">
      <c r="A1233" s="200"/>
      <c r="B1233" s="32"/>
      <c r="C1233" s="32"/>
      <c r="D1233" s="32"/>
      <c r="E1233" s="32"/>
      <c r="F1233" s="32"/>
      <c r="G1233" s="208"/>
    </row>
    <row r="1234" spans="1:7" ht="12.75">
      <c r="A1234" s="200"/>
      <c r="B1234" s="32"/>
      <c r="C1234" s="32"/>
      <c r="D1234" s="32"/>
      <c r="E1234" s="32"/>
      <c r="F1234" s="32"/>
      <c r="G1234" s="208"/>
    </row>
    <row r="1235" spans="1:7" ht="12.75">
      <c r="A1235" s="200"/>
      <c r="B1235" s="32"/>
      <c r="C1235" s="32"/>
      <c r="D1235" s="32"/>
      <c r="E1235" s="32"/>
      <c r="F1235" s="32"/>
      <c r="G1235" s="208"/>
    </row>
    <row r="1236" spans="1:7" ht="12.75">
      <c r="A1236" s="200"/>
      <c r="B1236" s="32"/>
      <c r="C1236" s="32"/>
      <c r="D1236" s="32"/>
      <c r="E1236" s="32"/>
      <c r="F1236" s="32"/>
      <c r="G1236" s="208"/>
    </row>
    <row r="1237" spans="1:7" ht="12.75">
      <c r="A1237" s="200"/>
      <c r="B1237" s="32"/>
      <c r="C1237" s="32"/>
      <c r="D1237" s="32"/>
      <c r="E1237" s="32"/>
      <c r="F1237" s="32"/>
      <c r="G1237" s="208"/>
    </row>
    <row r="1238" spans="1:7" ht="12.75">
      <c r="A1238" s="200"/>
      <c r="B1238" s="32"/>
      <c r="C1238" s="32"/>
      <c r="D1238" s="32"/>
      <c r="E1238" s="32"/>
      <c r="F1238" s="32"/>
      <c r="G1238" s="208"/>
    </row>
    <row r="1239" spans="1:7" ht="12.75">
      <c r="A1239" s="200"/>
      <c r="B1239" s="32"/>
      <c r="C1239" s="32"/>
      <c r="D1239" s="32"/>
      <c r="E1239" s="32"/>
      <c r="F1239" s="32"/>
      <c r="G1239" s="208"/>
    </row>
    <row r="1240" spans="1:7" ht="12.75">
      <c r="A1240" s="200"/>
      <c r="B1240" s="32"/>
      <c r="C1240" s="32"/>
      <c r="D1240" s="32"/>
      <c r="E1240" s="32"/>
      <c r="F1240" s="32"/>
      <c r="G1240" s="208"/>
    </row>
    <row r="1241" spans="1:7" ht="12.75">
      <c r="A1241" s="200"/>
      <c r="B1241" s="32"/>
      <c r="C1241" s="32"/>
      <c r="D1241" s="32"/>
      <c r="E1241" s="32"/>
      <c r="F1241" s="32"/>
      <c r="G1241" s="208"/>
    </row>
    <row r="1242" spans="1:7" ht="12.75">
      <c r="A1242" s="200"/>
      <c r="B1242" s="32"/>
      <c r="C1242" s="32"/>
      <c r="D1242" s="32"/>
      <c r="E1242" s="32"/>
      <c r="F1242" s="32"/>
      <c r="G1242" s="208"/>
    </row>
    <row r="1243" spans="1:7" ht="12.75">
      <c r="A1243" s="200"/>
      <c r="B1243" s="32"/>
      <c r="C1243" s="32"/>
      <c r="D1243" s="32"/>
      <c r="E1243" s="32"/>
      <c r="F1243" s="32"/>
      <c r="G1243" s="208"/>
    </row>
    <row r="1244" spans="1:7" ht="12.75">
      <c r="A1244" s="200"/>
      <c r="B1244" s="32"/>
      <c r="C1244" s="32"/>
      <c r="D1244" s="32"/>
      <c r="E1244" s="32"/>
      <c r="F1244" s="32"/>
      <c r="G1244" s="208"/>
    </row>
    <row r="1245" spans="1:7" ht="12.75">
      <c r="A1245" s="200"/>
      <c r="B1245" s="32"/>
      <c r="C1245" s="32"/>
      <c r="D1245" s="32"/>
      <c r="E1245" s="32"/>
      <c r="F1245" s="32"/>
      <c r="G1245" s="208"/>
    </row>
    <row r="1246" spans="1:7" ht="12.75">
      <c r="A1246" s="200"/>
      <c r="B1246" s="32"/>
      <c r="C1246" s="32"/>
      <c r="D1246" s="32"/>
      <c r="E1246" s="32"/>
      <c r="F1246" s="32"/>
      <c r="G1246" s="208"/>
    </row>
    <row r="1247" spans="1:7" ht="12.75">
      <c r="A1247" s="200"/>
      <c r="B1247" s="32"/>
      <c r="C1247" s="32"/>
      <c r="D1247" s="32"/>
      <c r="E1247" s="32"/>
      <c r="F1247" s="32"/>
      <c r="G1247" s="208"/>
    </row>
    <row r="1248" spans="1:7" ht="12.75">
      <c r="A1248" s="200"/>
      <c r="B1248" s="32"/>
      <c r="C1248" s="32"/>
      <c r="D1248" s="32"/>
      <c r="E1248" s="32"/>
      <c r="F1248" s="32"/>
      <c r="G1248" s="208"/>
    </row>
    <row r="1249" spans="1:7" ht="12.75">
      <c r="A1249" s="200"/>
      <c r="B1249" s="32"/>
      <c r="C1249" s="32"/>
      <c r="D1249" s="32"/>
      <c r="E1249" s="32"/>
      <c r="F1249" s="32"/>
      <c r="G1249" s="208"/>
    </row>
    <row r="1250" spans="1:7" ht="12.75">
      <c r="A1250" s="200"/>
      <c r="B1250" s="32"/>
      <c r="C1250" s="32"/>
      <c r="D1250" s="32"/>
      <c r="E1250" s="32"/>
      <c r="F1250" s="32"/>
      <c r="G1250" s="208"/>
    </row>
    <row r="1251" spans="1:7" ht="12.75">
      <c r="A1251" s="200"/>
      <c r="B1251" s="32"/>
      <c r="C1251" s="32"/>
      <c r="D1251" s="32"/>
      <c r="E1251" s="32"/>
      <c r="F1251" s="32"/>
      <c r="G1251" s="208"/>
    </row>
    <row r="1252" spans="1:7" ht="12.75">
      <c r="A1252" s="200"/>
      <c r="B1252" s="32"/>
      <c r="C1252" s="32"/>
      <c r="D1252" s="32"/>
      <c r="E1252" s="32"/>
      <c r="F1252" s="32"/>
      <c r="G1252" s="208"/>
    </row>
    <row r="1253" spans="1:7" ht="12.75">
      <c r="A1253" s="200"/>
      <c r="B1253" s="32"/>
      <c r="C1253" s="32"/>
      <c r="D1253" s="32"/>
      <c r="E1253" s="32"/>
      <c r="F1253" s="32"/>
      <c r="G1253" s="208"/>
    </row>
    <row r="1254" spans="1:7" ht="12.75">
      <c r="A1254" s="200"/>
      <c r="B1254" s="32"/>
      <c r="C1254" s="32"/>
      <c r="D1254" s="32"/>
      <c r="E1254" s="32"/>
      <c r="F1254" s="32"/>
      <c r="G1254" s="208"/>
    </row>
    <row r="1255" spans="1:7" ht="12.75">
      <c r="A1255" s="200"/>
      <c r="B1255" s="32"/>
      <c r="C1255" s="32"/>
      <c r="D1255" s="32"/>
      <c r="E1255" s="32"/>
      <c r="F1255" s="32"/>
      <c r="G1255" s="208"/>
    </row>
    <row r="1256" spans="1:7" ht="12.75">
      <c r="A1256" s="200"/>
      <c r="B1256" s="32"/>
      <c r="C1256" s="32"/>
      <c r="D1256" s="32"/>
      <c r="E1256" s="32"/>
      <c r="F1256" s="32"/>
      <c r="G1256" s="208"/>
    </row>
    <row r="1257" spans="1:7" ht="12.75">
      <c r="A1257" s="200"/>
      <c r="B1257" s="32"/>
      <c r="C1257" s="32"/>
      <c r="D1257" s="32"/>
      <c r="E1257" s="32"/>
      <c r="F1257" s="32"/>
      <c r="G1257" s="208"/>
    </row>
    <row r="1258" spans="1:7" ht="12.75">
      <c r="A1258" s="200"/>
      <c r="B1258" s="32"/>
      <c r="C1258" s="32"/>
      <c r="D1258" s="32"/>
      <c r="E1258" s="32"/>
      <c r="F1258" s="32"/>
      <c r="G1258" s="208"/>
    </row>
    <row r="1259" spans="1:7" ht="12.75">
      <c r="A1259" s="200"/>
      <c r="B1259" s="32"/>
      <c r="C1259" s="32"/>
      <c r="D1259" s="32"/>
      <c r="E1259" s="32"/>
      <c r="F1259" s="32"/>
      <c r="G1259" s="208"/>
    </row>
    <row r="1260" spans="1:7" ht="12.75">
      <c r="A1260" s="200"/>
      <c r="B1260" s="32"/>
      <c r="C1260" s="32"/>
      <c r="D1260" s="32"/>
      <c r="E1260" s="32"/>
      <c r="F1260" s="32"/>
      <c r="G1260" s="208"/>
    </row>
    <row r="1261" spans="1:7" ht="12.75">
      <c r="A1261" s="200"/>
      <c r="B1261" s="32"/>
      <c r="C1261" s="32"/>
      <c r="D1261" s="32"/>
      <c r="E1261" s="32"/>
      <c r="F1261" s="32"/>
      <c r="G1261" s="208"/>
    </row>
    <row r="1262" spans="1:7" ht="12.75">
      <c r="A1262" s="200"/>
      <c r="B1262" s="32"/>
      <c r="C1262" s="32"/>
      <c r="D1262" s="32"/>
      <c r="E1262" s="32"/>
      <c r="F1262" s="32"/>
      <c r="G1262" s="208"/>
    </row>
    <row r="1263" spans="1:7" ht="12.75">
      <c r="A1263" s="200"/>
      <c r="B1263" s="32"/>
      <c r="C1263" s="32"/>
      <c r="D1263" s="32"/>
      <c r="E1263" s="32"/>
      <c r="F1263" s="32"/>
      <c r="G1263" s="208"/>
    </row>
    <row r="1264" spans="1:7" ht="12.75">
      <c r="A1264" s="200"/>
      <c r="B1264" s="32"/>
      <c r="C1264" s="32"/>
      <c r="D1264" s="32"/>
      <c r="E1264" s="32"/>
      <c r="F1264" s="32"/>
      <c r="G1264" s="208"/>
    </row>
    <row r="1265" spans="1:7" ht="12.75">
      <c r="A1265" s="200"/>
      <c r="B1265" s="32"/>
      <c r="C1265" s="32"/>
      <c r="D1265" s="32"/>
      <c r="E1265" s="32"/>
      <c r="F1265" s="32"/>
      <c r="G1265" s="208"/>
    </row>
    <row r="1266" spans="1:7" ht="12.75">
      <c r="A1266" s="200"/>
      <c r="B1266" s="32"/>
      <c r="C1266" s="32"/>
      <c r="D1266" s="32"/>
      <c r="E1266" s="32"/>
      <c r="F1266" s="32"/>
      <c r="G1266" s="208"/>
    </row>
    <row r="1267" spans="1:7" ht="12.75">
      <c r="A1267" s="200"/>
      <c r="B1267" s="32"/>
      <c r="C1267" s="32"/>
      <c r="D1267" s="32"/>
      <c r="E1267" s="32"/>
      <c r="F1267" s="32"/>
      <c r="G1267" s="208"/>
    </row>
    <row r="1268" spans="1:7" ht="12.75">
      <c r="A1268" s="200"/>
      <c r="B1268" s="32"/>
      <c r="C1268" s="32"/>
      <c r="D1268" s="32"/>
      <c r="E1268" s="32"/>
      <c r="F1268" s="32"/>
      <c r="G1268" s="208"/>
    </row>
    <row r="1269" spans="1:7" ht="12.75">
      <c r="A1269" s="200"/>
      <c r="B1269" s="32"/>
      <c r="C1269" s="32"/>
      <c r="D1269" s="32"/>
      <c r="E1269" s="32"/>
      <c r="F1269" s="32"/>
      <c r="G1269" s="208"/>
    </row>
    <row r="1270" spans="1:7" ht="12.75">
      <c r="A1270" s="200"/>
      <c r="B1270" s="32"/>
      <c r="C1270" s="32"/>
      <c r="D1270" s="32"/>
      <c r="E1270" s="32"/>
      <c r="F1270" s="32"/>
      <c r="G1270" s="208"/>
    </row>
    <row r="1271" spans="1:7" ht="12.75">
      <c r="A1271" s="200"/>
      <c r="B1271" s="32"/>
      <c r="C1271" s="32"/>
      <c r="D1271" s="32"/>
      <c r="E1271" s="32"/>
      <c r="F1271" s="32"/>
      <c r="G1271" s="208"/>
    </row>
    <row r="1272" spans="1:7" ht="12.75">
      <c r="A1272" s="200"/>
      <c r="B1272" s="32"/>
      <c r="C1272" s="32"/>
      <c r="D1272" s="32"/>
      <c r="E1272" s="32"/>
      <c r="F1272" s="32"/>
      <c r="G1272" s="208"/>
    </row>
    <row r="1273" spans="1:7" ht="12.75">
      <c r="A1273" s="200"/>
      <c r="B1273" s="32"/>
      <c r="C1273" s="32"/>
      <c r="D1273" s="32"/>
      <c r="E1273" s="32"/>
      <c r="F1273" s="32"/>
      <c r="G1273" s="208"/>
    </row>
    <row r="1274" spans="1:7" ht="12.75">
      <c r="A1274" s="200"/>
      <c r="B1274" s="32"/>
      <c r="C1274" s="32"/>
      <c r="D1274" s="32"/>
      <c r="E1274" s="32"/>
      <c r="F1274" s="32"/>
      <c r="G1274" s="208"/>
    </row>
    <row r="1275" spans="1:7" ht="12.75">
      <c r="A1275" s="200"/>
      <c r="B1275" s="32"/>
      <c r="C1275" s="32"/>
      <c r="D1275" s="32"/>
      <c r="E1275" s="32"/>
      <c r="F1275" s="32"/>
      <c r="G1275" s="208"/>
    </row>
    <row r="1276" spans="1:7" ht="12.75">
      <c r="A1276" s="200"/>
      <c r="B1276" s="32"/>
      <c r="C1276" s="32"/>
      <c r="D1276" s="32"/>
      <c r="E1276" s="32"/>
      <c r="F1276" s="32"/>
      <c r="G1276" s="208"/>
    </row>
    <row r="1277" spans="1:7" ht="12.75">
      <c r="A1277" s="200"/>
      <c r="B1277" s="32"/>
      <c r="C1277" s="32"/>
      <c r="D1277" s="32"/>
      <c r="E1277" s="32"/>
      <c r="F1277" s="32"/>
      <c r="G1277" s="208"/>
    </row>
    <row r="1278" spans="1:7" ht="12.75">
      <c r="A1278" s="200"/>
      <c r="B1278" s="32"/>
      <c r="C1278" s="32"/>
      <c r="D1278" s="32"/>
      <c r="E1278" s="32"/>
      <c r="F1278" s="32"/>
      <c r="G1278" s="208"/>
    </row>
    <row r="1279" spans="1:7" ht="12.75">
      <c r="A1279" s="200"/>
      <c r="B1279" s="32"/>
      <c r="C1279" s="32"/>
      <c r="D1279" s="32"/>
      <c r="E1279" s="32"/>
      <c r="F1279" s="32"/>
      <c r="G1279" s="208"/>
    </row>
    <row r="1280" spans="1:7" ht="12.75">
      <c r="A1280" s="200"/>
      <c r="B1280" s="32"/>
      <c r="C1280" s="32"/>
      <c r="D1280" s="32"/>
      <c r="E1280" s="32"/>
      <c r="F1280" s="32"/>
      <c r="G1280" s="208"/>
    </row>
    <row r="1281" spans="1:7" ht="12.75">
      <c r="A1281" s="200"/>
      <c r="B1281" s="32"/>
      <c r="C1281" s="32"/>
      <c r="D1281" s="32"/>
      <c r="E1281" s="32"/>
      <c r="F1281" s="32"/>
      <c r="G1281" s="208"/>
    </row>
    <row r="1282" spans="1:7" ht="12.75">
      <c r="A1282" s="200"/>
      <c r="B1282" s="32"/>
      <c r="C1282" s="32"/>
      <c r="D1282" s="32"/>
      <c r="E1282" s="32"/>
      <c r="F1282" s="32"/>
      <c r="G1282" s="208"/>
    </row>
    <row r="1283" spans="1:7" ht="12.75">
      <c r="A1283" s="200"/>
      <c r="B1283" s="32"/>
      <c r="C1283" s="32"/>
      <c r="D1283" s="32"/>
      <c r="E1283" s="32"/>
      <c r="F1283" s="32"/>
      <c r="G1283" s="208"/>
    </row>
    <row r="1284" spans="1:7" ht="12.75">
      <c r="A1284" s="200"/>
      <c r="B1284" s="32"/>
      <c r="C1284" s="32"/>
      <c r="D1284" s="32"/>
      <c r="E1284" s="32"/>
      <c r="F1284" s="32"/>
      <c r="G1284" s="208"/>
    </row>
    <row r="1285" spans="1:7" ht="12.75">
      <c r="A1285" s="200"/>
      <c r="B1285" s="32"/>
      <c r="C1285" s="32"/>
      <c r="D1285" s="32"/>
      <c r="E1285" s="32"/>
      <c r="F1285" s="32"/>
      <c r="G1285" s="208"/>
    </row>
    <row r="1286" spans="1:7" ht="12.75">
      <c r="A1286" s="200"/>
      <c r="B1286" s="32"/>
      <c r="C1286" s="32"/>
      <c r="D1286" s="32"/>
      <c r="E1286" s="32"/>
      <c r="F1286" s="32"/>
      <c r="G1286" s="208"/>
    </row>
    <row r="1287" spans="1:7" ht="12.75">
      <c r="A1287" s="200"/>
      <c r="B1287" s="32"/>
      <c r="C1287" s="32"/>
      <c r="D1287" s="32"/>
      <c r="E1287" s="32"/>
      <c r="F1287" s="32"/>
      <c r="G1287" s="208"/>
    </row>
    <row r="1288" spans="1:7" ht="12.75">
      <c r="A1288" s="200"/>
      <c r="B1288" s="32"/>
      <c r="C1288" s="32"/>
      <c r="D1288" s="32"/>
      <c r="E1288" s="32"/>
      <c r="F1288" s="32"/>
      <c r="G1288" s="208"/>
    </row>
    <row r="1289" spans="1:7" ht="12.75">
      <c r="A1289" s="200"/>
      <c r="B1289" s="32"/>
      <c r="C1289" s="32"/>
      <c r="D1289" s="32"/>
      <c r="E1289" s="32"/>
      <c r="F1289" s="32"/>
      <c r="G1289" s="208"/>
    </row>
    <row r="1290" spans="1:7" ht="12.75">
      <c r="A1290" s="200"/>
      <c r="B1290" s="32"/>
      <c r="C1290" s="32"/>
      <c r="D1290" s="32"/>
      <c r="E1290" s="32"/>
      <c r="F1290" s="32"/>
      <c r="G1290" s="208"/>
    </row>
    <row r="1291" spans="1:7" ht="12.75">
      <c r="A1291" s="200"/>
      <c r="B1291" s="32"/>
      <c r="C1291" s="32"/>
      <c r="D1291" s="32"/>
      <c r="E1291" s="32"/>
      <c r="F1291" s="32"/>
      <c r="G1291" s="208"/>
    </row>
    <row r="1292" spans="1:7" ht="12.75">
      <c r="A1292" s="200"/>
      <c r="B1292" s="32"/>
      <c r="C1292" s="32"/>
      <c r="D1292" s="32"/>
      <c r="E1292" s="32"/>
      <c r="F1292" s="32"/>
      <c r="G1292" s="208"/>
    </row>
    <row r="1293" spans="1:7" ht="12.75">
      <c r="A1293" s="200"/>
      <c r="B1293" s="32"/>
      <c r="C1293" s="32"/>
      <c r="D1293" s="32"/>
      <c r="E1293" s="32"/>
      <c r="F1293" s="32"/>
      <c r="G1293" s="208"/>
    </row>
    <row r="1294" spans="1:7" ht="12.75">
      <c r="A1294" s="200"/>
      <c r="B1294" s="32"/>
      <c r="C1294" s="32"/>
      <c r="D1294" s="32"/>
      <c r="E1294" s="32"/>
      <c r="F1294" s="32"/>
      <c r="G1294" s="208"/>
    </row>
    <row r="1295" spans="1:7" ht="12.75">
      <c r="A1295" s="200"/>
      <c r="B1295" s="32"/>
      <c r="C1295" s="32"/>
      <c r="D1295" s="32"/>
      <c r="E1295" s="32"/>
      <c r="F1295" s="32"/>
      <c r="G1295" s="208"/>
    </row>
    <row r="1296" spans="1:7" ht="12.75">
      <c r="A1296" s="200"/>
      <c r="B1296" s="32"/>
      <c r="C1296" s="32"/>
      <c r="D1296" s="32"/>
      <c r="E1296" s="32"/>
      <c r="F1296" s="32"/>
      <c r="G1296" s="208"/>
    </row>
    <row r="1297" spans="1:7" ht="12.75">
      <c r="A1297" s="200"/>
      <c r="B1297" s="32"/>
      <c r="C1297" s="32"/>
      <c r="D1297" s="32"/>
      <c r="E1297" s="32"/>
      <c r="F1297" s="32"/>
      <c r="G1297" s="208"/>
    </row>
    <row r="1298" spans="1:7" ht="12.75">
      <c r="A1298" s="200"/>
      <c r="B1298" s="32"/>
      <c r="C1298" s="32"/>
      <c r="D1298" s="32"/>
      <c r="E1298" s="32"/>
      <c r="F1298" s="32"/>
      <c r="G1298" s="208"/>
    </row>
    <row r="1299" spans="1:7" ht="12.75">
      <c r="A1299" s="200"/>
      <c r="B1299" s="32"/>
      <c r="C1299" s="32"/>
      <c r="D1299" s="32"/>
      <c r="E1299" s="32"/>
      <c r="F1299" s="32"/>
      <c r="G1299" s="208"/>
    </row>
    <row r="1300" spans="1:7" ht="12.75">
      <c r="A1300" s="200"/>
      <c r="B1300" s="32"/>
      <c r="C1300" s="32"/>
      <c r="D1300" s="32"/>
      <c r="E1300" s="32"/>
      <c r="F1300" s="32"/>
      <c r="G1300" s="208"/>
    </row>
    <row r="1301" spans="1:7" ht="12.75">
      <c r="A1301" s="200"/>
      <c r="B1301" s="32"/>
      <c r="C1301" s="32"/>
      <c r="D1301" s="32"/>
      <c r="E1301" s="32"/>
      <c r="F1301" s="32"/>
      <c r="G1301" s="208"/>
    </row>
    <row r="1302" spans="1:7" ht="12.75">
      <c r="A1302" s="200"/>
      <c r="B1302" s="32"/>
      <c r="C1302" s="32"/>
      <c r="D1302" s="32"/>
      <c r="E1302" s="32"/>
      <c r="F1302" s="32"/>
      <c r="G1302" s="208"/>
    </row>
    <row r="1303" spans="1:7" ht="12.75">
      <c r="A1303" s="200"/>
      <c r="B1303" s="32"/>
      <c r="C1303" s="32"/>
      <c r="D1303" s="32"/>
      <c r="E1303" s="32"/>
      <c r="F1303" s="32"/>
      <c r="G1303" s="208"/>
    </row>
    <row r="1304" spans="1:7" ht="12.75">
      <c r="A1304" s="200"/>
      <c r="B1304" s="32"/>
      <c r="C1304" s="32"/>
      <c r="D1304" s="32"/>
      <c r="E1304" s="32"/>
      <c r="F1304" s="32"/>
      <c r="G1304" s="208"/>
    </row>
    <row r="1305" spans="1:7" ht="12.75">
      <c r="A1305" s="200"/>
      <c r="B1305" s="32"/>
      <c r="C1305" s="32"/>
      <c r="D1305" s="32"/>
      <c r="E1305" s="32"/>
      <c r="F1305" s="32"/>
      <c r="G1305" s="208"/>
    </row>
    <row r="1306" spans="1:7" ht="12.75">
      <c r="A1306" s="200"/>
      <c r="B1306" s="32"/>
      <c r="C1306" s="32"/>
      <c r="D1306" s="32"/>
      <c r="E1306" s="32"/>
      <c r="F1306" s="32"/>
      <c r="G1306" s="208"/>
    </row>
    <row r="1307" spans="1:7" ht="12.75">
      <c r="A1307" s="200"/>
      <c r="B1307" s="32"/>
      <c r="C1307" s="32"/>
      <c r="D1307" s="32"/>
      <c r="E1307" s="32"/>
      <c r="F1307" s="32"/>
      <c r="G1307" s="208"/>
    </row>
    <row r="1308" spans="1:7" ht="12.75">
      <c r="A1308" s="200"/>
      <c r="B1308" s="32"/>
      <c r="C1308" s="32"/>
      <c r="D1308" s="32"/>
      <c r="E1308" s="32"/>
      <c r="F1308" s="32"/>
      <c r="G1308" s="208"/>
    </row>
    <row r="1309" spans="1:7" ht="12.75">
      <c r="A1309" s="200"/>
      <c r="B1309" s="32"/>
      <c r="C1309" s="32"/>
      <c r="D1309" s="32"/>
      <c r="E1309" s="32"/>
      <c r="F1309" s="32"/>
      <c r="G1309" s="208"/>
    </row>
    <row r="1310" spans="1:7" ht="12.75">
      <c r="A1310" s="200"/>
      <c r="B1310" s="32"/>
      <c r="C1310" s="32"/>
      <c r="D1310" s="32"/>
      <c r="E1310" s="32"/>
      <c r="F1310" s="32"/>
      <c r="G1310" s="208"/>
    </row>
    <row r="1311" spans="1:7" ht="12.75">
      <c r="A1311" s="200"/>
      <c r="B1311" s="32"/>
      <c r="C1311" s="32"/>
      <c r="D1311" s="32"/>
      <c r="E1311" s="32"/>
      <c r="F1311" s="32"/>
      <c r="G1311" s="208"/>
    </row>
    <row r="1312" spans="1:7" ht="12.75">
      <c r="A1312" s="200"/>
      <c r="B1312" s="32"/>
      <c r="C1312" s="32"/>
      <c r="D1312" s="32"/>
      <c r="E1312" s="32"/>
      <c r="F1312" s="32"/>
      <c r="G1312" s="208"/>
    </row>
    <row r="1313" spans="1:7" ht="12.75">
      <c r="A1313" s="200"/>
      <c r="B1313" s="32"/>
      <c r="C1313" s="32"/>
      <c r="D1313" s="32"/>
      <c r="E1313" s="32"/>
      <c r="F1313" s="32"/>
      <c r="G1313" s="208"/>
    </row>
    <row r="1314" spans="1:7" ht="12.75">
      <c r="A1314" s="200"/>
      <c r="B1314" s="32"/>
      <c r="C1314" s="32"/>
      <c r="D1314" s="32"/>
      <c r="E1314" s="32"/>
      <c r="F1314" s="32"/>
      <c r="G1314" s="209"/>
    </row>
    <row r="1315" spans="1:7" ht="12.75">
      <c r="A1315" s="200"/>
      <c r="B1315" s="32"/>
      <c r="C1315" s="32"/>
      <c r="D1315" s="32"/>
      <c r="E1315" s="32"/>
      <c r="F1315" s="32"/>
      <c r="G1315" s="209"/>
    </row>
    <row r="1316" spans="1:7" ht="12.75">
      <c r="A1316" s="200"/>
      <c r="B1316" s="32"/>
      <c r="C1316" s="32"/>
      <c r="D1316" s="32"/>
      <c r="E1316" s="32"/>
      <c r="F1316" s="32"/>
      <c r="G1316" s="209"/>
    </row>
    <row r="1317" spans="1:7" ht="12.75">
      <c r="A1317" s="200"/>
      <c r="B1317" s="32"/>
      <c r="C1317" s="32"/>
      <c r="D1317" s="32"/>
      <c r="E1317" s="32"/>
      <c r="F1317" s="32"/>
      <c r="G1317" s="209"/>
    </row>
    <row r="1318" spans="1:7" ht="12.75">
      <c r="A1318" s="200"/>
      <c r="B1318" s="32"/>
      <c r="C1318" s="32"/>
      <c r="D1318" s="32"/>
      <c r="E1318" s="32"/>
      <c r="F1318" s="32"/>
      <c r="G1318" s="209"/>
    </row>
    <row r="1319" spans="1:7" ht="12.75">
      <c r="A1319" s="200"/>
      <c r="B1319" s="32"/>
      <c r="C1319" s="32"/>
      <c r="D1319" s="32"/>
      <c r="E1319" s="32"/>
      <c r="F1319" s="32"/>
      <c r="G1319" s="209"/>
    </row>
    <row r="1320" spans="1:7" ht="12.75">
      <c r="A1320" s="200"/>
      <c r="B1320" s="32"/>
      <c r="C1320" s="32"/>
      <c r="D1320" s="32"/>
      <c r="E1320" s="32"/>
      <c r="F1320" s="32"/>
      <c r="G1320" s="209"/>
    </row>
    <row r="1321" spans="1:7" ht="12.75">
      <c r="A1321" s="200"/>
      <c r="B1321" s="32"/>
      <c r="C1321" s="32"/>
      <c r="D1321" s="32"/>
      <c r="E1321" s="32"/>
      <c r="F1321" s="32"/>
      <c r="G1321" s="209"/>
    </row>
    <row r="1322" spans="1:7" ht="12.75">
      <c r="A1322" s="200"/>
      <c r="B1322" s="32"/>
      <c r="C1322" s="32"/>
      <c r="D1322" s="32"/>
      <c r="E1322" s="32"/>
      <c r="F1322" s="32"/>
      <c r="G1322" s="209"/>
    </row>
    <row r="1323" spans="1:7" ht="12.75">
      <c r="A1323" s="200"/>
      <c r="B1323" s="32"/>
      <c r="C1323" s="32"/>
      <c r="D1323" s="32"/>
      <c r="E1323" s="32"/>
      <c r="F1323" s="32"/>
      <c r="G1323" s="209"/>
    </row>
    <row r="1324" spans="1:7" ht="12.75">
      <c r="A1324" s="200"/>
      <c r="B1324" s="32"/>
      <c r="C1324" s="32"/>
      <c r="D1324" s="32"/>
      <c r="E1324" s="32"/>
      <c r="F1324" s="32"/>
      <c r="G1324" s="209"/>
    </row>
    <row r="1325" spans="1:7" ht="12.75">
      <c r="A1325" s="200"/>
      <c r="B1325" s="32"/>
      <c r="C1325" s="32"/>
      <c r="D1325" s="32"/>
      <c r="E1325" s="32"/>
      <c r="F1325" s="32"/>
      <c r="G1325" s="209"/>
    </row>
    <row r="1326" spans="1:7" ht="12.75">
      <c r="A1326" s="200"/>
      <c r="B1326" s="32"/>
      <c r="C1326" s="32"/>
      <c r="D1326" s="32"/>
      <c r="E1326" s="32"/>
      <c r="F1326" s="32"/>
      <c r="G1326" s="209"/>
    </row>
    <row r="1327" spans="1:7" ht="12.75">
      <c r="A1327" s="200"/>
      <c r="B1327" s="32"/>
      <c r="C1327" s="32"/>
      <c r="D1327" s="32"/>
      <c r="E1327" s="32"/>
      <c r="F1327" s="32"/>
      <c r="G1327" s="209"/>
    </row>
    <row r="1328" spans="1:7" ht="12.75">
      <c r="A1328" s="200"/>
      <c r="B1328" s="32"/>
      <c r="C1328" s="32"/>
      <c r="D1328" s="32"/>
      <c r="E1328" s="32"/>
      <c r="F1328" s="32"/>
      <c r="G1328" s="209"/>
    </row>
    <row r="1329" spans="1:7" ht="12.75">
      <c r="A1329" s="200"/>
      <c r="B1329" s="32"/>
      <c r="C1329" s="32"/>
      <c r="D1329" s="32"/>
      <c r="E1329" s="32"/>
      <c r="F1329" s="32"/>
      <c r="G1329" s="209"/>
    </row>
    <row r="1330" spans="1:7" ht="12.75">
      <c r="A1330" s="200"/>
      <c r="B1330" s="32"/>
      <c r="C1330" s="32"/>
      <c r="D1330" s="32"/>
      <c r="E1330" s="32"/>
      <c r="F1330" s="32"/>
      <c r="G1330" s="209"/>
    </row>
    <row r="1331" spans="1:7" ht="12.75">
      <c r="A1331" s="200"/>
      <c r="B1331" s="32"/>
      <c r="C1331" s="32"/>
      <c r="D1331" s="32"/>
      <c r="E1331" s="32"/>
      <c r="F1331" s="32"/>
      <c r="G1331" s="209"/>
    </row>
    <row r="1332" spans="1:7" ht="12.75">
      <c r="A1332" s="200"/>
      <c r="B1332" s="32"/>
      <c r="C1332" s="32"/>
      <c r="D1332" s="32"/>
      <c r="E1332" s="32"/>
      <c r="F1332" s="32"/>
      <c r="G1332" s="209"/>
    </row>
    <row r="1333" spans="1:7" ht="12.75">
      <c r="A1333" s="200"/>
      <c r="B1333" s="32"/>
      <c r="C1333" s="32"/>
      <c r="D1333" s="32"/>
      <c r="E1333" s="32"/>
      <c r="F1333" s="32"/>
      <c r="G1333" s="209"/>
    </row>
    <row r="1334" spans="1:7" ht="12.75">
      <c r="A1334" s="200"/>
      <c r="B1334" s="32"/>
      <c r="C1334" s="32"/>
      <c r="D1334" s="32"/>
      <c r="E1334" s="32"/>
      <c r="F1334" s="32"/>
      <c r="G1334" s="209"/>
    </row>
    <row r="1335" spans="1:7" ht="12.75">
      <c r="A1335" s="200"/>
      <c r="B1335" s="32"/>
      <c r="C1335" s="32"/>
      <c r="D1335" s="32"/>
      <c r="E1335" s="32"/>
      <c r="F1335" s="32"/>
      <c r="G1335" s="209"/>
    </row>
    <row r="1336" spans="1:7" ht="12.75">
      <c r="A1336" s="200"/>
      <c r="B1336" s="32"/>
      <c r="C1336" s="32"/>
      <c r="D1336" s="32"/>
      <c r="E1336" s="32"/>
      <c r="F1336" s="32"/>
      <c r="G1336" s="209"/>
    </row>
    <row r="1337" spans="1:7" ht="12.75">
      <c r="A1337" s="200"/>
      <c r="B1337" s="32"/>
      <c r="C1337" s="32"/>
      <c r="D1337" s="32"/>
      <c r="E1337" s="32"/>
      <c r="F1337" s="32"/>
      <c r="G1337" s="209"/>
    </row>
    <row r="1338" spans="1:7" ht="12.75">
      <c r="A1338" s="200"/>
      <c r="B1338" s="32"/>
      <c r="C1338" s="32"/>
      <c r="D1338" s="32"/>
      <c r="E1338" s="32"/>
      <c r="F1338" s="32"/>
      <c r="G1338" s="209"/>
    </row>
    <row r="1339" spans="1:7" ht="12.75">
      <c r="A1339" s="200"/>
      <c r="B1339" s="32"/>
      <c r="C1339" s="32"/>
      <c r="D1339" s="32"/>
      <c r="E1339" s="32"/>
      <c r="F1339" s="32"/>
      <c r="G1339" s="209"/>
    </row>
    <row r="1340" spans="1:7" ht="12.75">
      <c r="A1340" s="200"/>
      <c r="B1340" s="32"/>
      <c r="C1340" s="32"/>
      <c r="D1340" s="32"/>
      <c r="E1340" s="32"/>
      <c r="F1340" s="32"/>
      <c r="G1340" s="209"/>
    </row>
    <row r="1341" spans="1:7" ht="12.75">
      <c r="A1341" s="200"/>
      <c r="B1341" s="32"/>
      <c r="C1341" s="32"/>
      <c r="D1341" s="32"/>
      <c r="E1341" s="32"/>
      <c r="F1341" s="32"/>
      <c r="G1341" s="209"/>
    </row>
    <row r="1342" spans="1:7" ht="12.75">
      <c r="A1342" s="200"/>
      <c r="B1342" s="32"/>
      <c r="C1342" s="32"/>
      <c r="D1342" s="32"/>
      <c r="E1342" s="32"/>
      <c r="F1342" s="32"/>
      <c r="G1342" s="209"/>
    </row>
    <row r="1343" spans="1:7" ht="12.75">
      <c r="A1343" s="200"/>
      <c r="B1343" s="32"/>
      <c r="C1343" s="32"/>
      <c r="D1343" s="32"/>
      <c r="E1343" s="32"/>
      <c r="F1343" s="32"/>
      <c r="G1343" s="209"/>
    </row>
    <row r="1344" spans="1:7" ht="12.75">
      <c r="A1344" s="200"/>
      <c r="B1344" s="32"/>
      <c r="C1344" s="32"/>
      <c r="D1344" s="32"/>
      <c r="E1344" s="32"/>
      <c r="F1344" s="32"/>
      <c r="G1344" s="209"/>
    </row>
    <row r="1345" spans="1:7" ht="12.75">
      <c r="A1345" s="200"/>
      <c r="B1345" s="32"/>
      <c r="C1345" s="32"/>
      <c r="D1345" s="32"/>
      <c r="E1345" s="32"/>
      <c r="F1345" s="32"/>
      <c r="G1345" s="209"/>
    </row>
    <row r="1346" spans="1:7" ht="12.75">
      <c r="A1346" s="200"/>
      <c r="B1346" s="32"/>
      <c r="C1346" s="32"/>
      <c r="D1346" s="32"/>
      <c r="E1346" s="32"/>
      <c r="F1346" s="32"/>
      <c r="G1346" s="209"/>
    </row>
    <row r="1347" spans="1:7" ht="12.75">
      <c r="A1347" s="200"/>
      <c r="B1347" s="32"/>
      <c r="C1347" s="32"/>
      <c r="D1347" s="32"/>
      <c r="E1347" s="32"/>
      <c r="F1347" s="32"/>
      <c r="G1347" s="209"/>
    </row>
    <row r="1348" spans="1:7" ht="12.75">
      <c r="A1348" s="200"/>
      <c r="B1348" s="32"/>
      <c r="C1348" s="32"/>
      <c r="D1348" s="32"/>
      <c r="E1348" s="32"/>
      <c r="F1348" s="32"/>
      <c r="G1348" s="209"/>
    </row>
    <row r="1349" spans="1:7" ht="12.75">
      <c r="A1349" s="200"/>
      <c r="B1349" s="32"/>
      <c r="C1349" s="32"/>
      <c r="D1349" s="32"/>
      <c r="E1349" s="32"/>
      <c r="F1349" s="32"/>
      <c r="G1349" s="209"/>
    </row>
    <row r="1350" spans="1:7" ht="12.75">
      <c r="A1350" s="200"/>
      <c r="B1350" s="32"/>
      <c r="C1350" s="32"/>
      <c r="D1350" s="32"/>
      <c r="E1350" s="32"/>
      <c r="F1350" s="32"/>
      <c r="G1350" s="209"/>
    </row>
    <row r="1351" spans="1:7" ht="12.75">
      <c r="A1351" s="200"/>
      <c r="B1351" s="32"/>
      <c r="C1351" s="32"/>
      <c r="D1351" s="32"/>
      <c r="E1351" s="32"/>
      <c r="F1351" s="32"/>
      <c r="G1351" s="209"/>
    </row>
    <row r="1352" spans="1:7" ht="12.75">
      <c r="A1352" s="200"/>
      <c r="B1352" s="32"/>
      <c r="C1352" s="32"/>
      <c r="D1352" s="32"/>
      <c r="E1352" s="32"/>
      <c r="F1352" s="32"/>
      <c r="G1352" s="209"/>
    </row>
    <row r="1353" spans="1:7" ht="12.75">
      <c r="A1353" s="200"/>
      <c r="B1353" s="32"/>
      <c r="C1353" s="32"/>
      <c r="D1353" s="32"/>
      <c r="E1353" s="32"/>
      <c r="F1353" s="32"/>
      <c r="G1353" s="209"/>
    </row>
    <row r="1354" spans="1:7" ht="12.75">
      <c r="A1354" s="200"/>
      <c r="B1354" s="32"/>
      <c r="C1354" s="32"/>
      <c r="D1354" s="32"/>
      <c r="E1354" s="32"/>
      <c r="F1354" s="32"/>
      <c r="G1354" s="209"/>
    </row>
    <row r="1355" spans="1:7" ht="12.75">
      <c r="A1355" s="200"/>
      <c r="B1355" s="32"/>
      <c r="C1355" s="32"/>
      <c r="D1355" s="32"/>
      <c r="E1355" s="32"/>
      <c r="F1355" s="32"/>
      <c r="G1355" s="209"/>
    </row>
    <row r="1356" spans="1:7" ht="12.75">
      <c r="A1356" s="200"/>
      <c r="B1356" s="32"/>
      <c r="C1356" s="32"/>
      <c r="D1356" s="32"/>
      <c r="E1356" s="32"/>
      <c r="F1356" s="32"/>
      <c r="G1356" s="209"/>
    </row>
    <row r="1357" spans="1:7" ht="12.75">
      <c r="A1357" s="200"/>
      <c r="B1357" s="32"/>
      <c r="C1357" s="32"/>
      <c r="D1357" s="32"/>
      <c r="E1357" s="32"/>
      <c r="F1357" s="32"/>
      <c r="G1357" s="209"/>
    </row>
    <row r="1358" spans="1:7" ht="12.75">
      <c r="A1358" s="200"/>
      <c r="B1358" s="32"/>
      <c r="C1358" s="32"/>
      <c r="D1358" s="32"/>
      <c r="E1358" s="32"/>
      <c r="F1358" s="32"/>
      <c r="G1358" s="209"/>
    </row>
    <row r="1359" spans="1:7" ht="12.75">
      <c r="A1359" s="200"/>
      <c r="B1359" s="32"/>
      <c r="C1359" s="32"/>
      <c r="D1359" s="32"/>
      <c r="E1359" s="32"/>
      <c r="F1359" s="32"/>
      <c r="G1359" s="209"/>
    </row>
    <row r="1360" spans="1:7" ht="12.75">
      <c r="A1360" s="200"/>
      <c r="B1360" s="32"/>
      <c r="C1360" s="32"/>
      <c r="D1360" s="32"/>
      <c r="E1360" s="32"/>
      <c r="F1360" s="32"/>
      <c r="G1360" s="209"/>
    </row>
    <row r="1361" spans="1:7" ht="12.75">
      <c r="A1361" s="200"/>
      <c r="B1361" s="32"/>
      <c r="C1361" s="32"/>
      <c r="D1361" s="32"/>
      <c r="E1361" s="32"/>
      <c r="F1361" s="32"/>
      <c r="G1361" s="209"/>
    </row>
    <row r="1362" spans="1:7" ht="12.75">
      <c r="A1362" s="200"/>
      <c r="B1362" s="32"/>
      <c r="C1362" s="32"/>
      <c r="D1362" s="32"/>
      <c r="E1362" s="32"/>
      <c r="F1362" s="32"/>
      <c r="G1362" s="209"/>
    </row>
    <row r="1363" spans="1:7" ht="12.75">
      <c r="A1363" s="200"/>
      <c r="B1363" s="32"/>
      <c r="C1363" s="32"/>
      <c r="D1363" s="32"/>
      <c r="E1363" s="32"/>
      <c r="F1363" s="32"/>
      <c r="G1363" s="209"/>
    </row>
    <row r="1364" spans="1:7" ht="12.75">
      <c r="A1364" s="200"/>
      <c r="B1364" s="32"/>
      <c r="C1364" s="32"/>
      <c r="D1364" s="32"/>
      <c r="E1364" s="32"/>
      <c r="F1364" s="32"/>
      <c r="G1364" s="209"/>
    </row>
    <row r="1365" spans="1:7" ht="12.75">
      <c r="A1365" s="200"/>
      <c r="B1365" s="32"/>
      <c r="C1365" s="32"/>
      <c r="D1365" s="32"/>
      <c r="E1365" s="32"/>
      <c r="F1365" s="32"/>
      <c r="G1365" s="209"/>
    </row>
    <row r="1366" spans="1:7" ht="12.75">
      <c r="A1366" s="200"/>
      <c r="B1366" s="32"/>
      <c r="C1366" s="32"/>
      <c r="D1366" s="32"/>
      <c r="E1366" s="32"/>
      <c r="F1366" s="32"/>
      <c r="G1366" s="209"/>
    </row>
    <row r="1367" spans="1:7" ht="12.75">
      <c r="A1367" s="200"/>
      <c r="B1367" s="32"/>
      <c r="C1367" s="32"/>
      <c r="D1367" s="32"/>
      <c r="E1367" s="32"/>
      <c r="F1367" s="32"/>
      <c r="G1367" s="209"/>
    </row>
    <row r="1368" spans="1:7" ht="12.75">
      <c r="A1368" s="200"/>
      <c r="B1368" s="32"/>
      <c r="C1368" s="32"/>
      <c r="D1368" s="32"/>
      <c r="E1368" s="32"/>
      <c r="F1368" s="32"/>
      <c r="G1368" s="209"/>
    </row>
    <row r="1369" spans="1:7" ht="12.75">
      <c r="A1369" s="200"/>
      <c r="B1369" s="32"/>
      <c r="C1369" s="32"/>
      <c r="D1369" s="32"/>
      <c r="E1369" s="32"/>
      <c r="F1369" s="32"/>
      <c r="G1369" s="209"/>
    </row>
    <row r="1370" spans="1:7" ht="12.75">
      <c r="A1370" s="200"/>
      <c r="B1370" s="32"/>
      <c r="C1370" s="32"/>
      <c r="D1370" s="32"/>
      <c r="E1370" s="32"/>
      <c r="F1370" s="32"/>
      <c r="G1370" s="209"/>
    </row>
    <row r="1371" spans="1:7" ht="12.75">
      <c r="A1371" s="200"/>
      <c r="B1371" s="32"/>
      <c r="C1371" s="32"/>
      <c r="D1371" s="32"/>
      <c r="E1371" s="32"/>
      <c r="F1371" s="32"/>
      <c r="G1371" s="209"/>
    </row>
    <row r="1372" spans="1:7" ht="12.75">
      <c r="A1372" s="200"/>
      <c r="B1372" s="32"/>
      <c r="C1372" s="32"/>
      <c r="D1372" s="32"/>
      <c r="E1372" s="32"/>
      <c r="F1372" s="32"/>
      <c r="G1372" s="209"/>
    </row>
    <row r="1373" spans="1:7" ht="12.75">
      <c r="A1373" s="200"/>
      <c r="B1373" s="32"/>
      <c r="C1373" s="32"/>
      <c r="D1373" s="32"/>
      <c r="E1373" s="32"/>
      <c r="F1373" s="32"/>
      <c r="G1373" s="209"/>
    </row>
    <row r="1374" spans="1:7" ht="12.75">
      <c r="A1374" s="200"/>
      <c r="B1374" s="32"/>
      <c r="C1374" s="32"/>
      <c r="D1374" s="32"/>
      <c r="E1374" s="32"/>
      <c r="F1374" s="32"/>
      <c r="G1374" s="209"/>
    </row>
    <row r="1375" spans="1:7" ht="12.75">
      <c r="A1375" s="200"/>
      <c r="B1375" s="32"/>
      <c r="C1375" s="32"/>
      <c r="D1375" s="32"/>
      <c r="E1375" s="32"/>
      <c r="F1375" s="32"/>
      <c r="G1375" s="209"/>
    </row>
    <row r="1376" spans="1:7" ht="12.75">
      <c r="A1376" s="200"/>
      <c r="B1376" s="32"/>
      <c r="C1376" s="32"/>
      <c r="D1376" s="32"/>
      <c r="E1376" s="32"/>
      <c r="F1376" s="32"/>
      <c r="G1376" s="209"/>
    </row>
    <row r="1377" spans="1:7" ht="12.75">
      <c r="A1377" s="200"/>
      <c r="B1377" s="32"/>
      <c r="C1377" s="32"/>
      <c r="D1377" s="32"/>
      <c r="E1377" s="32"/>
      <c r="F1377" s="32"/>
      <c r="G1377" s="209"/>
    </row>
    <row r="1378" spans="1:7" ht="12.75">
      <c r="A1378" s="200"/>
      <c r="B1378" s="32"/>
      <c r="C1378" s="32"/>
      <c r="D1378" s="32"/>
      <c r="E1378" s="32"/>
      <c r="F1378" s="32"/>
      <c r="G1378" s="209"/>
    </row>
    <row r="1379" spans="1:7" ht="12.75">
      <c r="A1379" s="200"/>
      <c r="B1379" s="32"/>
      <c r="C1379" s="32"/>
      <c r="D1379" s="32"/>
      <c r="E1379" s="32"/>
      <c r="F1379" s="32"/>
      <c r="G1379" s="209"/>
    </row>
    <row r="1380" spans="1:7" ht="12.75">
      <c r="A1380" s="200"/>
      <c r="B1380" s="32"/>
      <c r="C1380" s="32"/>
      <c r="D1380" s="32"/>
      <c r="E1380" s="32"/>
      <c r="F1380" s="32"/>
      <c r="G1380" s="209"/>
    </row>
    <row r="1381" spans="1:7" ht="12.75">
      <c r="A1381" s="200"/>
      <c r="B1381" s="32"/>
      <c r="C1381" s="32"/>
      <c r="D1381" s="32"/>
      <c r="E1381" s="32"/>
      <c r="F1381" s="32"/>
      <c r="G1381" s="209"/>
    </row>
    <row r="1382" spans="1:7" ht="12.75">
      <c r="A1382" s="200"/>
      <c r="B1382" s="32"/>
      <c r="C1382" s="32"/>
      <c r="D1382" s="32"/>
      <c r="E1382" s="32"/>
      <c r="F1382" s="32"/>
      <c r="G1382" s="209"/>
    </row>
    <row r="1383" spans="1:7" ht="12.75">
      <c r="A1383" s="200"/>
      <c r="B1383" s="32"/>
      <c r="C1383" s="32"/>
      <c r="D1383" s="32"/>
      <c r="E1383" s="32"/>
      <c r="F1383" s="32"/>
      <c r="G1383" s="209"/>
    </row>
    <row r="1384" spans="1:7" ht="12.75">
      <c r="A1384" s="200"/>
      <c r="B1384" s="32"/>
      <c r="C1384" s="32"/>
      <c r="D1384" s="32"/>
      <c r="E1384" s="32"/>
      <c r="F1384" s="32"/>
      <c r="G1384" s="209"/>
    </row>
    <row r="1385" spans="1:7" ht="12.75">
      <c r="A1385" s="200"/>
      <c r="B1385" s="32"/>
      <c r="C1385" s="32"/>
      <c r="D1385" s="32"/>
      <c r="E1385" s="32"/>
      <c r="F1385" s="32"/>
      <c r="G1385" s="209"/>
    </row>
    <row r="1386" spans="1:7" ht="12.75">
      <c r="A1386" s="200"/>
      <c r="B1386" s="32"/>
      <c r="C1386" s="32"/>
      <c r="D1386" s="32"/>
      <c r="E1386" s="32"/>
      <c r="F1386" s="32"/>
      <c r="G1386" s="209"/>
    </row>
    <row r="1387" spans="1:7" ht="12.75">
      <c r="A1387" s="200"/>
      <c r="B1387" s="32"/>
      <c r="C1387" s="32"/>
      <c r="D1387" s="32"/>
      <c r="E1387" s="32"/>
      <c r="F1387" s="32"/>
      <c r="G1387" s="209"/>
    </row>
    <row r="1388" spans="1:7" ht="12.75">
      <c r="A1388" s="200"/>
      <c r="B1388" s="32"/>
      <c r="C1388" s="32"/>
      <c r="D1388" s="32"/>
      <c r="E1388" s="32"/>
      <c r="F1388" s="32"/>
      <c r="G1388" s="209"/>
    </row>
    <row r="1389" spans="1:7" ht="12.75">
      <c r="A1389" s="200"/>
      <c r="B1389" s="32"/>
      <c r="C1389" s="32"/>
      <c r="D1389" s="32"/>
      <c r="E1389" s="32"/>
      <c r="F1389" s="32"/>
      <c r="G1389" s="209"/>
    </row>
    <row r="1390" spans="1:7" ht="12.75">
      <c r="A1390" s="200"/>
      <c r="B1390" s="32"/>
      <c r="C1390" s="32"/>
      <c r="D1390" s="32"/>
      <c r="E1390" s="32"/>
      <c r="F1390" s="32"/>
      <c r="G1390" s="209"/>
    </row>
    <row r="1391" spans="1:7" ht="12.75">
      <c r="A1391" s="200"/>
      <c r="B1391" s="32"/>
      <c r="C1391" s="32"/>
      <c r="D1391" s="32"/>
      <c r="E1391" s="32"/>
      <c r="F1391" s="32"/>
      <c r="G1391" s="209"/>
    </row>
    <row r="1392" spans="1:7" ht="12.75">
      <c r="A1392" s="200"/>
      <c r="B1392" s="32"/>
      <c r="C1392" s="32"/>
      <c r="D1392" s="32"/>
      <c r="E1392" s="32"/>
      <c r="F1392" s="32"/>
      <c r="G1392" s="209"/>
    </row>
    <row r="1393" spans="1:7" ht="12.75">
      <c r="A1393" s="200"/>
      <c r="B1393" s="32"/>
      <c r="C1393" s="32"/>
      <c r="D1393" s="32"/>
      <c r="E1393" s="32"/>
      <c r="F1393" s="32"/>
      <c r="G1393" s="209"/>
    </row>
    <row r="1394" spans="1:7" ht="12.75">
      <c r="A1394" s="200"/>
      <c r="B1394" s="32"/>
      <c r="C1394" s="32"/>
      <c r="D1394" s="32"/>
      <c r="E1394" s="32"/>
      <c r="F1394" s="32"/>
      <c r="G1394" s="209"/>
    </row>
    <row r="1395" spans="1:7" ht="12.75">
      <c r="A1395" s="200"/>
      <c r="B1395" s="32"/>
      <c r="C1395" s="32"/>
      <c r="D1395" s="32"/>
      <c r="E1395" s="32"/>
      <c r="F1395" s="32"/>
      <c r="G1395" s="209"/>
    </row>
    <row r="1396" spans="1:7" ht="12.75">
      <c r="A1396" s="200"/>
      <c r="B1396" s="32"/>
      <c r="C1396" s="32"/>
      <c r="D1396" s="32"/>
      <c r="E1396" s="32"/>
      <c r="F1396" s="32"/>
      <c r="G1396" s="209"/>
    </row>
    <row r="1397" spans="1:7" ht="12.75">
      <c r="A1397" s="200"/>
      <c r="B1397" s="32"/>
      <c r="C1397" s="32"/>
      <c r="D1397" s="32"/>
      <c r="E1397" s="32"/>
      <c r="F1397" s="32"/>
      <c r="G1397" s="209"/>
    </row>
    <row r="1398" spans="1:7" ht="12.75">
      <c r="A1398" s="200"/>
      <c r="B1398" s="32"/>
      <c r="C1398" s="32"/>
      <c r="D1398" s="32"/>
      <c r="E1398" s="32"/>
      <c r="F1398" s="32"/>
      <c r="G1398" s="209"/>
    </row>
    <row r="1399" spans="1:7" ht="12.75">
      <c r="A1399" s="200"/>
      <c r="B1399" s="32"/>
      <c r="C1399" s="32"/>
      <c r="D1399" s="32"/>
      <c r="E1399" s="32"/>
      <c r="F1399" s="32"/>
      <c r="G1399" s="209"/>
    </row>
    <row r="1400" spans="1:7" ht="12.75">
      <c r="A1400" s="200"/>
      <c r="B1400" s="32"/>
      <c r="C1400" s="32"/>
      <c r="D1400" s="32"/>
      <c r="E1400" s="32"/>
      <c r="F1400" s="32"/>
      <c r="G1400" s="209"/>
    </row>
    <row r="1401" spans="1:7" ht="12.75">
      <c r="A1401" s="200"/>
      <c r="B1401" s="32"/>
      <c r="C1401" s="32"/>
      <c r="D1401" s="32"/>
      <c r="E1401" s="32"/>
      <c r="F1401" s="32"/>
      <c r="G1401" s="209"/>
    </row>
    <row r="1402" spans="1:7" ht="12.75">
      <c r="A1402" s="200"/>
      <c r="B1402" s="32"/>
      <c r="C1402" s="32"/>
      <c r="D1402" s="32"/>
      <c r="E1402" s="32"/>
      <c r="F1402" s="32"/>
      <c r="G1402" s="209"/>
    </row>
    <row r="1403" spans="1:7" ht="12.75">
      <c r="A1403" s="200"/>
      <c r="B1403" s="32"/>
      <c r="C1403" s="32"/>
      <c r="D1403" s="32"/>
      <c r="E1403" s="32"/>
      <c r="F1403" s="32"/>
      <c r="G1403" s="209"/>
    </row>
    <row r="1404" spans="1:7" ht="12.75">
      <c r="A1404" s="200"/>
      <c r="B1404" s="32"/>
      <c r="C1404" s="32"/>
      <c r="D1404" s="32"/>
      <c r="E1404" s="32"/>
      <c r="F1404" s="32"/>
      <c r="G1404" s="209"/>
    </row>
    <row r="1405" spans="1:7" ht="12.75">
      <c r="A1405" s="200"/>
      <c r="B1405" s="32"/>
      <c r="C1405" s="32"/>
      <c r="D1405" s="32"/>
      <c r="E1405" s="32"/>
      <c r="F1405" s="32"/>
      <c r="G1405" s="209"/>
    </row>
    <row r="1406" spans="1:7" ht="12.75">
      <c r="A1406" s="200"/>
      <c r="B1406" s="32"/>
      <c r="C1406" s="32"/>
      <c r="D1406" s="32"/>
      <c r="E1406" s="32"/>
      <c r="F1406" s="32"/>
      <c r="G1406" s="209"/>
    </row>
    <row r="1407" spans="1:7" ht="12.75">
      <c r="A1407" s="200"/>
      <c r="B1407" s="32"/>
      <c r="C1407" s="32"/>
      <c r="D1407" s="32"/>
      <c r="E1407" s="32"/>
      <c r="F1407" s="32"/>
      <c r="G1407" s="209"/>
    </row>
    <row r="1408" spans="1:7" ht="12.75">
      <c r="A1408" s="200"/>
      <c r="B1408" s="32"/>
      <c r="C1408" s="32"/>
      <c r="D1408" s="32"/>
      <c r="E1408" s="32"/>
      <c r="F1408" s="32"/>
      <c r="G1408" s="209"/>
    </row>
    <row r="1409" spans="1:7" ht="12.75">
      <c r="A1409" s="200"/>
      <c r="B1409" s="32"/>
      <c r="C1409" s="32"/>
      <c r="D1409" s="32"/>
      <c r="E1409" s="32"/>
      <c r="F1409" s="32"/>
      <c r="G1409" s="209"/>
    </row>
    <row r="1410" spans="1:7" ht="12.75">
      <c r="A1410" s="200"/>
      <c r="B1410" s="32"/>
      <c r="C1410" s="32"/>
      <c r="D1410" s="32"/>
      <c r="E1410" s="32"/>
      <c r="F1410" s="32"/>
      <c r="G1410" s="209"/>
    </row>
    <row r="1411" spans="1:7" ht="12.75">
      <c r="A1411" s="200"/>
      <c r="B1411" s="32"/>
      <c r="C1411" s="32"/>
      <c r="D1411" s="32"/>
      <c r="E1411" s="32"/>
      <c r="F1411" s="32"/>
      <c r="G1411" s="209"/>
    </row>
    <row r="1412" spans="1:7" ht="12.75">
      <c r="A1412" s="200"/>
      <c r="B1412" s="32"/>
      <c r="C1412" s="32"/>
      <c r="D1412" s="32"/>
      <c r="E1412" s="32"/>
      <c r="F1412" s="32"/>
      <c r="G1412" s="209"/>
    </row>
    <row r="1413" spans="1:7" ht="12.75">
      <c r="A1413" s="200"/>
      <c r="B1413" s="32"/>
      <c r="C1413" s="32"/>
      <c r="D1413" s="32"/>
      <c r="E1413" s="32"/>
      <c r="F1413" s="32"/>
      <c r="G1413" s="209"/>
    </row>
    <row r="1414" spans="1:7" ht="12.75">
      <c r="A1414" s="200"/>
      <c r="B1414" s="32"/>
      <c r="C1414" s="32"/>
      <c r="D1414" s="32"/>
      <c r="E1414" s="32"/>
      <c r="F1414" s="32"/>
      <c r="G1414" s="209"/>
    </row>
    <row r="1415" spans="1:7" ht="12.75">
      <c r="A1415" s="200"/>
      <c r="B1415" s="32"/>
      <c r="C1415" s="32"/>
      <c r="D1415" s="32"/>
      <c r="E1415" s="32"/>
      <c r="F1415" s="32"/>
      <c r="G1415" s="209"/>
    </row>
    <row r="1416" spans="1:7" ht="12.75">
      <c r="A1416" s="200"/>
      <c r="B1416" s="32"/>
      <c r="C1416" s="32"/>
      <c r="D1416" s="32"/>
      <c r="E1416" s="32"/>
      <c r="F1416" s="32"/>
      <c r="G1416" s="209"/>
    </row>
    <row r="1417" spans="1:7" ht="12.75">
      <c r="A1417" s="200"/>
      <c r="B1417" s="32"/>
      <c r="C1417" s="32"/>
      <c r="D1417" s="32"/>
      <c r="E1417" s="32"/>
      <c r="F1417" s="32"/>
      <c r="G1417" s="209"/>
    </row>
    <row r="1418" spans="1:7" ht="12.75">
      <c r="A1418" s="200"/>
      <c r="B1418" s="32"/>
      <c r="C1418" s="32"/>
      <c r="D1418" s="32"/>
      <c r="E1418" s="32"/>
      <c r="F1418" s="32"/>
      <c r="G1418" s="209"/>
    </row>
    <row r="1419" spans="1:7" ht="12.75">
      <c r="A1419" s="200"/>
      <c r="B1419" s="32"/>
      <c r="C1419" s="32"/>
      <c r="D1419" s="32"/>
      <c r="E1419" s="32"/>
      <c r="F1419" s="32"/>
      <c r="G1419" s="209"/>
    </row>
    <row r="1420" spans="1:7" ht="12.75">
      <c r="A1420" s="200"/>
      <c r="B1420" s="32"/>
      <c r="C1420" s="32"/>
      <c r="D1420" s="32"/>
      <c r="E1420" s="32"/>
      <c r="F1420" s="32"/>
      <c r="G1420" s="209"/>
    </row>
    <row r="1421" spans="1:7" ht="12.75">
      <c r="A1421" s="200"/>
      <c r="B1421" s="32"/>
      <c r="C1421" s="32"/>
      <c r="D1421" s="32"/>
      <c r="E1421" s="32"/>
      <c r="F1421" s="32"/>
      <c r="G1421" s="209"/>
    </row>
    <row r="1422" spans="1:7" ht="12.75">
      <c r="A1422" s="200"/>
      <c r="B1422" s="32"/>
      <c r="C1422" s="32"/>
      <c r="D1422" s="32"/>
      <c r="E1422" s="32"/>
      <c r="F1422" s="32"/>
      <c r="G1422" s="209"/>
    </row>
    <row r="1423" spans="1:7" ht="12.75">
      <c r="A1423" s="200"/>
      <c r="B1423" s="32"/>
      <c r="C1423" s="32"/>
      <c r="D1423" s="32"/>
      <c r="E1423" s="32"/>
      <c r="F1423" s="32"/>
      <c r="G1423" s="209"/>
    </row>
    <row r="1424" spans="1:7" ht="12.75">
      <c r="A1424" s="200"/>
      <c r="B1424" s="32"/>
      <c r="C1424" s="32"/>
      <c r="D1424" s="32"/>
      <c r="E1424" s="32"/>
      <c r="F1424" s="32"/>
      <c r="G1424" s="209"/>
    </row>
    <row r="1425" spans="1:7" ht="12.75">
      <c r="A1425" s="200"/>
      <c r="B1425" s="32"/>
      <c r="C1425" s="32"/>
      <c r="D1425" s="32"/>
      <c r="E1425" s="32"/>
      <c r="F1425" s="32"/>
      <c r="G1425" s="209"/>
    </row>
    <row r="1426" spans="1:7" ht="12.75">
      <c r="A1426" s="200"/>
      <c r="B1426" s="32"/>
      <c r="C1426" s="32"/>
      <c r="D1426" s="32"/>
      <c r="E1426" s="32"/>
      <c r="F1426" s="32"/>
      <c r="G1426" s="209"/>
    </row>
    <row r="1427" spans="1:7" ht="12.75">
      <c r="A1427" s="200"/>
      <c r="B1427" s="32"/>
      <c r="C1427" s="32"/>
      <c r="D1427" s="32"/>
      <c r="E1427" s="32"/>
      <c r="F1427" s="32"/>
      <c r="G1427" s="209"/>
    </row>
    <row r="1428" spans="1:7" ht="12.75">
      <c r="A1428" s="200"/>
      <c r="B1428" s="32"/>
      <c r="C1428" s="32"/>
      <c r="D1428" s="32"/>
      <c r="E1428" s="32"/>
      <c r="F1428" s="32"/>
      <c r="G1428" s="209"/>
    </row>
    <row r="1429" spans="1:7" ht="12.75">
      <c r="A1429" s="200"/>
      <c r="B1429" s="32"/>
      <c r="C1429" s="32"/>
      <c r="D1429" s="32"/>
      <c r="E1429" s="32"/>
      <c r="F1429" s="32"/>
      <c r="G1429" s="209"/>
    </row>
    <row r="1430" spans="1:7" ht="12.75">
      <c r="A1430" s="200"/>
      <c r="B1430" s="32"/>
      <c r="C1430" s="32"/>
      <c r="D1430" s="32"/>
      <c r="E1430" s="32"/>
      <c r="F1430" s="32"/>
      <c r="G1430" s="209"/>
    </row>
    <row r="1431" spans="1:7" ht="12.75">
      <c r="A1431" s="200"/>
      <c r="B1431" s="32"/>
      <c r="C1431" s="32"/>
      <c r="D1431" s="32"/>
      <c r="E1431" s="32"/>
      <c r="F1431" s="32"/>
      <c r="G1431" s="209"/>
    </row>
    <row r="1432" spans="1:7" ht="12.75">
      <c r="A1432" s="200"/>
      <c r="B1432" s="32"/>
      <c r="C1432" s="32"/>
      <c r="D1432" s="32"/>
      <c r="E1432" s="32"/>
      <c r="F1432" s="32"/>
      <c r="G1432" s="209"/>
    </row>
    <row r="1433" spans="1:7" ht="12.75">
      <c r="A1433" s="200"/>
      <c r="B1433" s="32"/>
      <c r="C1433" s="32"/>
      <c r="D1433" s="32"/>
      <c r="E1433" s="32"/>
      <c r="F1433" s="32"/>
      <c r="G1433" s="209"/>
    </row>
    <row r="1434" spans="1:7" ht="12.75">
      <c r="A1434" s="200"/>
      <c r="B1434" s="32"/>
      <c r="C1434" s="32"/>
      <c r="D1434" s="32"/>
      <c r="E1434" s="32"/>
      <c r="F1434" s="32"/>
      <c r="G1434" s="209"/>
    </row>
    <row r="1435" spans="1:7" ht="12.75">
      <c r="A1435" s="200"/>
      <c r="B1435" s="32"/>
      <c r="C1435" s="32"/>
      <c r="D1435" s="32"/>
      <c r="E1435" s="32"/>
      <c r="F1435" s="32"/>
      <c r="G1435" s="209"/>
    </row>
    <row r="1436" spans="1:7" ht="12.75">
      <c r="A1436" s="200"/>
      <c r="B1436" s="32"/>
      <c r="C1436" s="32"/>
      <c r="D1436" s="32"/>
      <c r="E1436" s="32"/>
      <c r="F1436" s="32"/>
      <c r="G1436" s="209"/>
    </row>
    <row r="1437" spans="1:7" ht="12.75">
      <c r="A1437" s="200"/>
      <c r="B1437" s="32"/>
      <c r="C1437" s="32"/>
      <c r="D1437" s="32"/>
      <c r="E1437" s="32"/>
      <c r="F1437" s="32"/>
      <c r="G1437" s="209"/>
    </row>
    <row r="1438" spans="1:7" ht="12.75">
      <c r="A1438" s="200"/>
      <c r="B1438" s="32"/>
      <c r="C1438" s="32"/>
      <c r="D1438" s="32"/>
      <c r="E1438" s="32"/>
      <c r="F1438" s="32"/>
      <c r="G1438" s="209"/>
    </row>
    <row r="1439" spans="1:7" ht="12.75">
      <c r="A1439" s="200"/>
      <c r="B1439" s="32"/>
      <c r="C1439" s="32"/>
      <c r="D1439" s="32"/>
      <c r="E1439" s="32"/>
      <c r="F1439" s="32"/>
      <c r="G1439" s="209"/>
    </row>
    <row r="1440" spans="1:7" ht="12.75">
      <c r="A1440" s="200"/>
      <c r="B1440" s="32"/>
      <c r="C1440" s="32"/>
      <c r="D1440" s="32"/>
      <c r="E1440" s="32"/>
      <c r="F1440" s="32"/>
      <c r="G1440" s="209"/>
    </row>
    <row r="1441" spans="1:7" ht="12.75">
      <c r="A1441" s="200"/>
      <c r="B1441" s="32"/>
      <c r="C1441" s="32"/>
      <c r="D1441" s="32"/>
      <c r="E1441" s="32"/>
      <c r="F1441" s="32"/>
      <c r="G1441" s="209"/>
    </row>
    <row r="1442" spans="1:7" ht="12.75">
      <c r="A1442" s="200"/>
      <c r="B1442" s="32"/>
      <c r="C1442" s="32"/>
      <c r="D1442" s="32"/>
      <c r="E1442" s="32"/>
      <c r="F1442" s="32"/>
      <c r="G1442" s="209"/>
    </row>
    <row r="1443" spans="1:7" ht="12.75">
      <c r="A1443" s="200"/>
      <c r="B1443" s="32"/>
      <c r="C1443" s="32"/>
      <c r="D1443" s="32"/>
      <c r="E1443" s="32"/>
      <c r="F1443" s="32"/>
      <c r="G1443" s="209"/>
    </row>
    <row r="1444" spans="1:7" ht="12.75">
      <c r="A1444" s="200"/>
      <c r="B1444" s="32"/>
      <c r="C1444" s="32"/>
      <c r="D1444" s="32"/>
      <c r="E1444" s="32"/>
      <c r="F1444" s="32"/>
      <c r="G1444" s="209"/>
    </row>
    <row r="1445" spans="1:7" ht="12.75">
      <c r="A1445" s="200"/>
      <c r="B1445" s="32"/>
      <c r="C1445" s="32"/>
      <c r="D1445" s="32"/>
      <c r="E1445" s="32"/>
      <c r="F1445" s="32"/>
      <c r="G1445" s="209"/>
    </row>
    <row r="1446" spans="1:7" ht="12.75">
      <c r="A1446" s="200"/>
      <c r="B1446" s="32"/>
      <c r="C1446" s="32"/>
      <c r="D1446" s="32"/>
      <c r="E1446" s="32"/>
      <c r="F1446" s="32"/>
      <c r="G1446" s="209"/>
    </row>
    <row r="1447" spans="1:7" ht="12.75">
      <c r="A1447" s="200"/>
      <c r="B1447" s="32"/>
      <c r="C1447" s="32"/>
      <c r="D1447" s="32"/>
      <c r="E1447" s="32"/>
      <c r="F1447" s="32"/>
      <c r="G1447" s="209"/>
    </row>
    <row r="1448" spans="1:7" ht="12.75">
      <c r="A1448" s="200"/>
      <c r="B1448" s="32"/>
      <c r="C1448" s="32"/>
      <c r="D1448" s="32"/>
      <c r="E1448" s="32"/>
      <c r="F1448" s="32"/>
      <c r="G1448" s="209"/>
    </row>
    <row r="1449" spans="1:7" ht="12.75">
      <c r="A1449" s="200"/>
      <c r="B1449" s="32"/>
      <c r="C1449" s="32"/>
      <c r="D1449" s="32"/>
      <c r="E1449" s="32"/>
      <c r="F1449" s="32"/>
      <c r="G1449" s="209"/>
    </row>
    <row r="1450" spans="1:7" ht="12.75">
      <c r="A1450" s="200"/>
      <c r="B1450" s="32"/>
      <c r="C1450" s="32"/>
      <c r="D1450" s="32"/>
      <c r="E1450" s="32"/>
      <c r="F1450" s="32"/>
      <c r="G1450" s="209"/>
    </row>
    <row r="1451" spans="1:7" ht="12.75">
      <c r="A1451" s="200"/>
      <c r="B1451" s="32"/>
      <c r="C1451" s="32"/>
      <c r="D1451" s="32"/>
      <c r="E1451" s="32"/>
      <c r="F1451" s="32"/>
      <c r="G1451" s="209"/>
    </row>
    <row r="1452" spans="1:7" ht="12.75">
      <c r="A1452" s="200"/>
      <c r="B1452" s="32"/>
      <c r="C1452" s="32"/>
      <c r="D1452" s="32"/>
      <c r="E1452" s="32"/>
      <c r="F1452" s="32"/>
      <c r="G1452" s="209"/>
    </row>
    <row r="1453" spans="1:7" ht="12.75">
      <c r="A1453" s="200"/>
      <c r="B1453" s="32"/>
      <c r="C1453" s="32"/>
      <c r="D1453" s="32"/>
      <c r="E1453" s="32"/>
      <c r="F1453" s="32"/>
      <c r="G1453" s="209"/>
    </row>
    <row r="1454" spans="1:7" ht="12.75">
      <c r="A1454" s="200"/>
      <c r="B1454" s="32"/>
      <c r="C1454" s="32"/>
      <c r="D1454" s="32"/>
      <c r="E1454" s="32"/>
      <c r="F1454" s="32"/>
      <c r="G1454" s="209"/>
    </row>
    <row r="1455" spans="1:7" ht="12.75">
      <c r="A1455" s="200"/>
      <c r="B1455" s="32"/>
      <c r="C1455" s="32"/>
      <c r="D1455" s="32"/>
      <c r="E1455" s="32"/>
      <c r="F1455" s="32"/>
      <c r="G1455" s="209"/>
    </row>
    <row r="1456" spans="1:7" ht="12.75">
      <c r="A1456" s="200"/>
      <c r="B1456" s="32"/>
      <c r="C1456" s="32"/>
      <c r="D1456" s="32"/>
      <c r="E1456" s="32"/>
      <c r="F1456" s="32"/>
      <c r="G1456" s="209"/>
    </row>
    <row r="1457" spans="1:7" ht="12.75">
      <c r="A1457" s="200"/>
      <c r="B1457" s="32"/>
      <c r="C1457" s="32"/>
      <c r="D1457" s="32"/>
      <c r="E1457" s="32"/>
      <c r="F1457" s="32"/>
      <c r="G1457" s="209"/>
    </row>
    <row r="1458" spans="1:7" ht="12.75">
      <c r="A1458" s="200"/>
      <c r="B1458" s="32"/>
      <c r="C1458" s="32"/>
      <c r="D1458" s="32"/>
      <c r="E1458" s="32"/>
      <c r="F1458" s="32"/>
      <c r="G1458" s="209"/>
    </row>
    <row r="1459" spans="1:7" ht="12.75">
      <c r="A1459" s="200"/>
      <c r="B1459" s="32"/>
      <c r="C1459" s="32"/>
      <c r="D1459" s="32"/>
      <c r="E1459" s="32"/>
      <c r="F1459" s="32"/>
      <c r="G1459" s="209"/>
    </row>
    <row r="1460" spans="1:7" ht="12.75">
      <c r="A1460" s="200"/>
      <c r="B1460" s="32"/>
      <c r="C1460" s="32"/>
      <c r="D1460" s="32"/>
      <c r="E1460" s="32"/>
      <c r="F1460" s="32"/>
      <c r="G1460" s="209"/>
    </row>
    <row r="1461" spans="1:7" ht="12.75">
      <c r="A1461" s="200"/>
      <c r="B1461" s="32"/>
      <c r="C1461" s="32"/>
      <c r="D1461" s="32"/>
      <c r="E1461" s="32"/>
      <c r="F1461" s="32"/>
      <c r="G1461" s="209"/>
    </row>
    <row r="1462" spans="1:7" ht="12.75">
      <c r="A1462" s="200"/>
      <c r="B1462" s="32"/>
      <c r="C1462" s="32"/>
      <c r="D1462" s="32"/>
      <c r="E1462" s="32"/>
      <c r="F1462" s="32"/>
      <c r="G1462" s="209"/>
    </row>
    <row r="1463" spans="1:7" ht="12.75">
      <c r="A1463" s="200"/>
      <c r="B1463" s="32"/>
      <c r="C1463" s="32"/>
      <c r="D1463" s="32"/>
      <c r="E1463" s="32"/>
      <c r="F1463" s="32"/>
      <c r="G1463" s="209"/>
    </row>
    <row r="1464" spans="1:7" ht="12.75">
      <c r="A1464" s="200"/>
      <c r="B1464" s="32"/>
      <c r="C1464" s="32"/>
      <c r="D1464" s="32"/>
      <c r="E1464" s="32"/>
      <c r="F1464" s="32"/>
      <c r="G1464" s="209"/>
    </row>
    <row r="1465" spans="1:7" ht="12.75">
      <c r="A1465" s="200"/>
      <c r="B1465" s="32"/>
      <c r="C1465" s="32"/>
      <c r="D1465" s="32"/>
      <c r="E1465" s="32"/>
      <c r="F1465" s="32"/>
      <c r="G1465" s="209"/>
    </row>
    <row r="1466" spans="1:7" ht="12.75">
      <c r="A1466" s="200"/>
      <c r="B1466" s="32"/>
      <c r="C1466" s="32"/>
      <c r="D1466" s="32"/>
      <c r="E1466" s="32"/>
      <c r="F1466" s="32"/>
      <c r="G1466" s="209"/>
    </row>
    <row r="1467" spans="1:7" ht="12.75">
      <c r="A1467" s="200"/>
      <c r="B1467" s="32"/>
      <c r="C1467" s="32"/>
      <c r="D1467" s="32"/>
      <c r="E1467" s="32"/>
      <c r="F1467" s="32"/>
      <c r="G1467" s="209"/>
    </row>
    <row r="1468" spans="1:7" ht="12.75">
      <c r="A1468" s="200"/>
      <c r="B1468" s="32"/>
      <c r="C1468" s="32"/>
      <c r="D1468" s="32"/>
      <c r="E1468" s="32"/>
      <c r="F1468" s="32"/>
      <c r="G1468" s="209"/>
    </row>
    <row r="1469" spans="1:7" ht="12.75">
      <c r="A1469" s="200"/>
      <c r="B1469" s="32"/>
      <c r="C1469" s="32"/>
      <c r="D1469" s="32"/>
      <c r="E1469" s="32"/>
      <c r="F1469" s="32"/>
      <c r="G1469" s="209"/>
    </row>
    <row r="1470" spans="1:7" ht="12.75">
      <c r="A1470" s="200"/>
      <c r="B1470" s="32"/>
      <c r="C1470" s="32"/>
      <c r="D1470" s="32"/>
      <c r="E1470" s="32"/>
      <c r="F1470" s="32"/>
      <c r="G1470" s="209"/>
    </row>
    <row r="1471" spans="1:7" ht="12.75">
      <c r="A1471" s="200"/>
      <c r="B1471" s="32"/>
      <c r="C1471" s="32"/>
      <c r="D1471" s="32"/>
      <c r="E1471" s="32"/>
      <c r="F1471" s="32"/>
      <c r="G1471" s="209"/>
    </row>
    <row r="1472" spans="1:7" ht="12.75">
      <c r="A1472" s="200"/>
      <c r="B1472" s="32"/>
      <c r="C1472" s="32"/>
      <c r="D1472" s="32"/>
      <c r="E1472" s="32"/>
      <c r="F1472" s="32"/>
      <c r="G1472" s="209"/>
    </row>
    <row r="1473" spans="1:7" ht="12.75">
      <c r="A1473" s="200"/>
      <c r="B1473" s="32"/>
      <c r="C1473" s="32"/>
      <c r="D1473" s="32"/>
      <c r="E1473" s="32"/>
      <c r="F1473" s="32"/>
      <c r="G1473" s="209"/>
    </row>
    <row r="1474" spans="1:7" ht="12.75">
      <c r="A1474" s="200"/>
      <c r="B1474" s="32"/>
      <c r="C1474" s="32"/>
      <c r="D1474" s="32"/>
      <c r="E1474" s="32"/>
      <c r="F1474" s="32"/>
      <c r="G1474" s="209"/>
    </row>
    <row r="1475" spans="1:7" ht="12.75">
      <c r="A1475" s="200"/>
      <c r="B1475" s="32"/>
      <c r="C1475" s="32"/>
      <c r="D1475" s="32"/>
      <c r="E1475" s="32"/>
      <c r="F1475" s="32"/>
      <c r="G1475" s="209"/>
    </row>
    <row r="1476" spans="1:7" ht="12.75">
      <c r="A1476" s="200"/>
      <c r="B1476" s="32"/>
      <c r="C1476" s="32"/>
      <c r="D1476" s="32"/>
      <c r="E1476" s="32"/>
      <c r="F1476" s="32"/>
      <c r="G1476" s="209"/>
    </row>
    <row r="1477" spans="1:7" ht="12.75">
      <c r="A1477" s="200"/>
      <c r="B1477" s="32"/>
      <c r="C1477" s="32"/>
      <c r="D1477" s="32"/>
      <c r="E1477" s="32"/>
      <c r="F1477" s="32"/>
      <c r="G1477" s="209"/>
    </row>
    <row r="1478" spans="1:7" ht="12.75">
      <c r="A1478" s="200"/>
      <c r="B1478" s="32"/>
      <c r="C1478" s="32"/>
      <c r="D1478" s="32"/>
      <c r="E1478" s="32"/>
      <c r="F1478" s="32"/>
      <c r="G1478" s="209"/>
    </row>
    <row r="1479" spans="1:7" ht="12.75">
      <c r="A1479" s="200"/>
      <c r="B1479" s="32"/>
      <c r="C1479" s="32"/>
      <c r="D1479" s="32"/>
      <c r="E1479" s="32"/>
      <c r="F1479" s="32"/>
      <c r="G1479" s="209"/>
    </row>
    <row r="1480" spans="1:7" ht="12.75">
      <c r="A1480" s="200"/>
      <c r="B1480" s="32"/>
      <c r="C1480" s="32"/>
      <c r="D1480" s="32"/>
      <c r="E1480" s="32"/>
      <c r="F1480" s="32"/>
      <c r="G1480" s="209"/>
    </row>
    <row r="1481" spans="1:7" ht="12.75">
      <c r="A1481" s="200"/>
      <c r="B1481" s="32"/>
      <c r="C1481" s="32"/>
      <c r="D1481" s="32"/>
      <c r="E1481" s="32"/>
      <c r="F1481" s="32"/>
      <c r="G1481" s="209"/>
    </row>
    <row r="1482" spans="1:7" ht="12.75">
      <c r="A1482" s="200"/>
      <c r="B1482" s="32"/>
      <c r="C1482" s="32"/>
      <c r="D1482" s="32"/>
      <c r="E1482" s="32"/>
      <c r="F1482" s="32"/>
      <c r="G1482" s="209"/>
    </row>
    <row r="1483" spans="1:7" ht="12.75">
      <c r="A1483" s="200"/>
      <c r="B1483" s="32"/>
      <c r="C1483" s="32"/>
      <c r="D1483" s="32"/>
      <c r="E1483" s="32"/>
      <c r="F1483" s="32"/>
      <c r="G1483" s="209"/>
    </row>
    <row r="1484" spans="1:7" ht="12.75">
      <c r="A1484" s="200"/>
      <c r="B1484" s="32"/>
      <c r="C1484" s="32"/>
      <c r="D1484" s="32"/>
      <c r="E1484" s="32"/>
      <c r="F1484" s="32"/>
      <c r="G1484" s="209"/>
    </row>
    <row r="1485" spans="1:7" ht="12.75">
      <c r="A1485" s="200"/>
      <c r="B1485" s="32"/>
      <c r="C1485" s="32"/>
      <c r="D1485" s="32"/>
      <c r="E1485" s="32"/>
      <c r="F1485" s="32"/>
      <c r="G1485" s="209"/>
    </row>
    <row r="1486" spans="1:7" ht="12.75">
      <c r="A1486" s="200"/>
      <c r="B1486" s="32"/>
      <c r="C1486" s="32"/>
      <c r="D1486" s="32"/>
      <c r="E1486" s="32"/>
      <c r="F1486" s="32"/>
      <c r="G1486" s="209"/>
    </row>
    <row r="1487" spans="1:7" ht="12.75">
      <c r="A1487" s="200"/>
      <c r="B1487" s="32"/>
      <c r="C1487" s="32"/>
      <c r="D1487" s="32"/>
      <c r="E1487" s="32"/>
      <c r="F1487" s="32"/>
      <c r="G1487" s="209"/>
    </row>
    <row r="1488" spans="1:7" ht="12.75">
      <c r="A1488" s="200"/>
      <c r="B1488" s="32"/>
      <c r="C1488" s="32"/>
      <c r="D1488" s="32"/>
      <c r="E1488" s="32"/>
      <c r="F1488" s="32"/>
      <c r="G1488" s="209"/>
    </row>
    <row r="1489" spans="1:7" ht="12.75">
      <c r="A1489" s="200"/>
      <c r="B1489" s="32"/>
      <c r="C1489" s="32"/>
      <c r="D1489" s="32"/>
      <c r="E1489" s="32"/>
      <c r="F1489" s="32"/>
      <c r="G1489" s="209"/>
    </row>
    <row r="1490" spans="1:7" ht="12.75">
      <c r="A1490" s="200"/>
      <c r="B1490" s="32"/>
      <c r="C1490" s="32"/>
      <c r="D1490" s="32"/>
      <c r="E1490" s="32"/>
      <c r="F1490" s="32"/>
      <c r="G1490" s="209"/>
    </row>
    <row r="1491" spans="1:7" ht="12.75">
      <c r="A1491" s="200"/>
      <c r="B1491" s="32"/>
      <c r="C1491" s="32"/>
      <c r="D1491" s="32"/>
      <c r="E1491" s="32"/>
      <c r="F1491" s="32"/>
      <c r="G1491" s="209"/>
    </row>
    <row r="1492" spans="1:7" ht="12.75">
      <c r="A1492" s="200"/>
      <c r="B1492" s="32"/>
      <c r="C1492" s="32"/>
      <c r="D1492" s="32"/>
      <c r="E1492" s="32"/>
      <c r="F1492" s="32"/>
      <c r="G1492" s="209"/>
    </row>
    <row r="1493" spans="1:7" ht="12.75">
      <c r="A1493" s="200"/>
      <c r="B1493" s="32"/>
      <c r="C1493" s="32"/>
      <c r="D1493" s="32"/>
      <c r="E1493" s="32"/>
      <c r="F1493" s="32"/>
      <c r="G1493" s="209"/>
    </row>
    <row r="1494" spans="1:7" ht="12.75">
      <c r="A1494" s="200"/>
      <c r="B1494" s="32"/>
      <c r="C1494" s="32"/>
      <c r="D1494" s="32"/>
      <c r="E1494" s="32"/>
      <c r="F1494" s="32"/>
      <c r="G1494" s="209"/>
    </row>
    <row r="1495" spans="1:7" ht="12.75">
      <c r="A1495" s="200"/>
      <c r="B1495" s="32"/>
      <c r="C1495" s="32"/>
      <c r="D1495" s="32"/>
      <c r="E1495" s="32"/>
      <c r="F1495" s="32"/>
      <c r="G1495" s="209"/>
    </row>
    <row r="1496" spans="1:7" ht="12.75">
      <c r="A1496" s="200"/>
      <c r="B1496" s="32"/>
      <c r="C1496" s="32"/>
      <c r="D1496" s="32"/>
      <c r="E1496" s="32"/>
      <c r="F1496" s="32"/>
      <c r="G1496" s="209"/>
    </row>
    <row r="1497" spans="1:7" ht="12.75">
      <c r="A1497" s="200"/>
      <c r="B1497" s="32"/>
      <c r="C1497" s="32"/>
      <c r="D1497" s="32"/>
      <c r="E1497" s="32"/>
      <c r="F1497" s="32"/>
      <c r="G1497" s="209"/>
    </row>
    <row r="1498" spans="1:7" ht="12.75">
      <c r="A1498" s="200"/>
      <c r="B1498" s="32"/>
      <c r="C1498" s="32"/>
      <c r="D1498" s="32"/>
      <c r="E1498" s="32"/>
      <c r="F1498" s="32"/>
      <c r="G1498" s="209"/>
    </row>
    <row r="1499" spans="1:7" ht="12.75">
      <c r="A1499" s="200"/>
      <c r="B1499" s="32"/>
      <c r="C1499" s="32"/>
      <c r="D1499" s="32"/>
      <c r="E1499" s="32"/>
      <c r="F1499" s="32"/>
      <c r="G1499" s="209"/>
    </row>
    <row r="1500" spans="1:7" ht="12.75">
      <c r="A1500" s="200"/>
      <c r="B1500" s="32"/>
      <c r="C1500" s="32"/>
      <c r="D1500" s="32"/>
      <c r="E1500" s="32"/>
      <c r="F1500" s="32"/>
      <c r="G1500" s="209"/>
    </row>
    <row r="1501" ht="12.75">
      <c r="A1501" s="200"/>
    </row>
    <row r="1502" ht="12.75">
      <c r="A1502" s="200"/>
    </row>
    <row r="1503" ht="12.75">
      <c r="A1503" s="200"/>
    </row>
    <row r="1504" ht="12.75">
      <c r="A1504" s="200"/>
    </row>
    <row r="1505" ht="12.75">
      <c r="A1505" s="200"/>
    </row>
    <row r="1506" ht="12.75">
      <c r="A1506" s="200"/>
    </row>
    <row r="1507" ht="12.75">
      <c r="A1507" s="200"/>
    </row>
    <row r="1508" ht="12.75">
      <c r="A1508" s="200"/>
    </row>
    <row r="1509" ht="12.75">
      <c r="A1509" s="200"/>
    </row>
    <row r="1510" ht="12.75">
      <c r="A1510" s="200"/>
    </row>
    <row r="1511" ht="12.75">
      <c r="A1511" s="200"/>
    </row>
    <row r="1512" ht="12.75">
      <c r="A1512" s="200"/>
    </row>
    <row r="1513" ht="12.75">
      <c r="A1513" s="200"/>
    </row>
    <row r="1514" ht="12.75">
      <c r="A1514" s="200"/>
    </row>
    <row r="1515" ht="12.75">
      <c r="A1515" s="200"/>
    </row>
    <row r="1516" ht="12.75">
      <c r="A1516" s="200"/>
    </row>
    <row r="1517" ht="12.75">
      <c r="A1517" s="200"/>
    </row>
    <row r="1518" ht="12.75">
      <c r="A1518" s="200"/>
    </row>
    <row r="1519" ht="12.75">
      <c r="A1519" s="200"/>
    </row>
    <row r="1520" ht="12.75">
      <c r="A1520" s="200"/>
    </row>
    <row r="1521" ht="12.75">
      <c r="A1521" s="200"/>
    </row>
    <row r="1522" ht="12.75">
      <c r="A1522" s="200"/>
    </row>
    <row r="1523" ht="12.75">
      <c r="A1523" s="200"/>
    </row>
    <row r="1524" ht="12.75">
      <c r="A1524" s="200"/>
    </row>
    <row r="1525" ht="12.75">
      <c r="A1525" s="200"/>
    </row>
    <row r="1526" ht="12.75">
      <c r="A1526" s="200"/>
    </row>
    <row r="1527" ht="12.75">
      <c r="A1527" s="200"/>
    </row>
    <row r="1528" ht="12.75">
      <c r="A1528" s="200"/>
    </row>
    <row r="1529" ht="12.75">
      <c r="A1529" s="200"/>
    </row>
    <row r="1530" ht="12.75">
      <c r="A1530" s="200"/>
    </row>
    <row r="1531" ht="12.75">
      <c r="A1531" s="200"/>
    </row>
    <row r="1532" ht="12.75">
      <c r="A1532" s="200"/>
    </row>
    <row r="1533" ht="12.75">
      <c r="A1533" s="200"/>
    </row>
    <row r="1534" ht="12.75">
      <c r="A1534" s="200"/>
    </row>
    <row r="1535" ht="12.75">
      <c r="A1535" s="200"/>
    </row>
    <row r="1536" ht="12.75">
      <c r="A1536" s="200"/>
    </row>
    <row r="1537" ht="12.75">
      <c r="A1537" s="200"/>
    </row>
    <row r="1538" ht="12.75">
      <c r="A1538" s="200"/>
    </row>
    <row r="1539" ht="12.75">
      <c r="A1539" s="200"/>
    </row>
    <row r="1540" ht="12.75">
      <c r="A1540" s="200"/>
    </row>
    <row r="1541" ht="12.75">
      <c r="A1541" s="200"/>
    </row>
    <row r="1542" ht="12.75">
      <c r="A1542" s="200"/>
    </row>
    <row r="1543" ht="12.75">
      <c r="A1543" s="200"/>
    </row>
    <row r="1544" ht="12.75">
      <c r="A1544" s="200"/>
    </row>
    <row r="1545" ht="12.75">
      <c r="A1545" s="200"/>
    </row>
    <row r="1546" ht="12.75">
      <c r="A1546" s="200"/>
    </row>
    <row r="1547" ht="12.75">
      <c r="A1547" s="200"/>
    </row>
    <row r="1548" ht="12.75">
      <c r="A1548" s="200"/>
    </row>
    <row r="1549" ht="12.75">
      <c r="A1549" s="200"/>
    </row>
    <row r="1550" ht="12.75">
      <c r="A1550" s="200"/>
    </row>
    <row r="1551" ht="12.75">
      <c r="A1551" s="200"/>
    </row>
    <row r="1552" ht="12.75">
      <c r="A1552" s="200"/>
    </row>
    <row r="1553" ht="12.75">
      <c r="A1553" s="200"/>
    </row>
    <row r="1554" ht="12.75">
      <c r="A1554" s="200"/>
    </row>
    <row r="1555" ht="12.75">
      <c r="A1555" s="200"/>
    </row>
    <row r="1556" ht="12.75">
      <c r="A1556" s="200"/>
    </row>
    <row r="1557" ht="12.75">
      <c r="A1557" s="200"/>
    </row>
    <row r="1558" ht="12.75">
      <c r="A1558" s="200"/>
    </row>
    <row r="1559" ht="12.75">
      <c r="A1559" s="200"/>
    </row>
    <row r="1560" ht="12.75">
      <c r="A1560" s="200"/>
    </row>
    <row r="1561" ht="12.75">
      <c r="A1561" s="200"/>
    </row>
    <row r="1562" ht="12.75">
      <c r="A1562" s="200"/>
    </row>
    <row r="1563" ht="12.75">
      <c r="A1563" s="200"/>
    </row>
    <row r="1564" ht="12.75">
      <c r="A1564" s="200"/>
    </row>
    <row r="1565" ht="12.75">
      <c r="A1565" s="200"/>
    </row>
    <row r="1566" ht="12.75">
      <c r="A1566" s="200"/>
    </row>
    <row r="1567" ht="12.75">
      <c r="A1567" s="200"/>
    </row>
    <row r="1568" ht="12.75">
      <c r="A1568" s="200"/>
    </row>
    <row r="1569" ht="12.75">
      <c r="A1569" s="200"/>
    </row>
    <row r="1570" ht="12.75">
      <c r="A1570" s="200"/>
    </row>
    <row r="1571" ht="12.75">
      <c r="A1571" s="200"/>
    </row>
    <row r="1572" ht="12.75">
      <c r="A1572" s="200"/>
    </row>
    <row r="1573" ht="12.75">
      <c r="A1573" s="200"/>
    </row>
    <row r="1574" ht="12.75">
      <c r="A1574" s="200"/>
    </row>
    <row r="1575" ht="12.75">
      <c r="A1575" s="200"/>
    </row>
    <row r="1576" ht="12.75">
      <c r="A1576" s="200"/>
    </row>
    <row r="1577" ht="12.75">
      <c r="A1577" s="200"/>
    </row>
    <row r="1578" ht="12.75">
      <c r="A1578" s="200"/>
    </row>
    <row r="1579" ht="12.75">
      <c r="A1579" s="200"/>
    </row>
    <row r="1580" ht="12.75">
      <c r="A1580" s="200"/>
    </row>
    <row r="1581" ht="12.75">
      <c r="A1581" s="200"/>
    </row>
    <row r="1582" ht="12.75">
      <c r="A1582" s="200"/>
    </row>
    <row r="1583" ht="12.75">
      <c r="A1583" s="200"/>
    </row>
    <row r="1584" ht="12.75">
      <c r="A1584" s="200"/>
    </row>
    <row r="1585" ht="12.75">
      <c r="A1585" s="200"/>
    </row>
    <row r="1586" ht="12.75">
      <c r="A1586" s="200"/>
    </row>
    <row r="1587" ht="12.75">
      <c r="A1587" s="200"/>
    </row>
    <row r="1588" ht="12.75">
      <c r="A1588" s="200"/>
    </row>
    <row r="1589" ht="12.75">
      <c r="A1589" s="200"/>
    </row>
    <row r="1590" ht="12.75">
      <c r="A1590" s="200"/>
    </row>
    <row r="1591" ht="12.75">
      <c r="A1591" s="200"/>
    </row>
    <row r="1592" ht="12.75">
      <c r="A1592" s="200"/>
    </row>
    <row r="1593" ht="12.75">
      <c r="A1593" s="200"/>
    </row>
    <row r="1594" ht="12.75">
      <c r="A1594" s="200"/>
    </row>
    <row r="1595" ht="12.75">
      <c r="A1595" s="200"/>
    </row>
    <row r="1596" ht="12.75">
      <c r="A1596" s="200"/>
    </row>
    <row r="1597" ht="12.75">
      <c r="A1597" s="200"/>
    </row>
    <row r="1598" ht="12.75">
      <c r="A1598" s="200"/>
    </row>
    <row r="1599" ht="12.75">
      <c r="A1599" s="200"/>
    </row>
    <row r="1600" ht="12.75">
      <c r="A1600" s="200"/>
    </row>
    <row r="1601" ht="12.75">
      <c r="A1601" s="200"/>
    </row>
    <row r="1602" ht="12.75">
      <c r="A1602" s="200"/>
    </row>
    <row r="1603" ht="12.75">
      <c r="A1603" s="200"/>
    </row>
    <row r="1604" ht="12.75">
      <c r="A1604" s="200"/>
    </row>
    <row r="1605" ht="12.75">
      <c r="A1605" s="200"/>
    </row>
    <row r="1606" ht="12.75">
      <c r="A1606" s="200"/>
    </row>
    <row r="1607" ht="12.75">
      <c r="A1607" s="200"/>
    </row>
    <row r="1608" ht="12.75">
      <c r="A1608" s="200"/>
    </row>
    <row r="1609" ht="12.75">
      <c r="A1609" s="200"/>
    </row>
    <row r="1610" ht="12.75">
      <c r="A1610" s="200"/>
    </row>
    <row r="1611" ht="12.75">
      <c r="A1611" s="200"/>
    </row>
    <row r="1612" ht="12.75">
      <c r="A1612" s="200"/>
    </row>
    <row r="1613" ht="12.75">
      <c r="A1613" s="200"/>
    </row>
    <row r="1614" ht="12.75">
      <c r="A1614" s="200"/>
    </row>
    <row r="1615" ht="12.75">
      <c r="A1615" s="200"/>
    </row>
    <row r="1616" ht="12.75">
      <c r="A1616" s="200"/>
    </row>
    <row r="1617" ht="12.75">
      <c r="A1617" s="200"/>
    </row>
    <row r="1618" ht="12.75">
      <c r="A1618" s="200"/>
    </row>
    <row r="1619" ht="12.75">
      <c r="A1619" s="200"/>
    </row>
    <row r="1620" ht="12.75">
      <c r="A1620" s="200"/>
    </row>
    <row r="1621" ht="12.75">
      <c r="A1621" s="200"/>
    </row>
    <row r="1622" ht="12.75">
      <c r="A1622" s="200"/>
    </row>
    <row r="1623" ht="12.75">
      <c r="A1623" s="200"/>
    </row>
    <row r="1624" ht="12.75">
      <c r="A1624" s="200"/>
    </row>
    <row r="1625" ht="12.75">
      <c r="A1625" s="200"/>
    </row>
    <row r="1626" ht="12.75">
      <c r="A1626" s="200"/>
    </row>
    <row r="1627" ht="12.75">
      <c r="A1627" s="200"/>
    </row>
    <row r="1628" ht="12.75">
      <c r="A1628" s="200"/>
    </row>
    <row r="1629" ht="12.75">
      <c r="A1629" s="200"/>
    </row>
    <row r="1630" ht="12.75">
      <c r="A1630" s="200"/>
    </row>
    <row r="1631" ht="12.75">
      <c r="A1631" s="200"/>
    </row>
    <row r="1632" ht="12.75">
      <c r="A1632" s="200"/>
    </row>
    <row r="1633" ht="12.75">
      <c r="A1633" s="200"/>
    </row>
    <row r="1634" ht="12.75">
      <c r="A1634" s="200"/>
    </row>
    <row r="1635" ht="12.75">
      <c r="A1635" s="200"/>
    </row>
    <row r="1636" ht="12.75">
      <c r="A1636" s="200"/>
    </row>
    <row r="1637" ht="12.75">
      <c r="A1637" s="200"/>
    </row>
    <row r="1638" ht="12.75">
      <c r="A1638" s="200"/>
    </row>
    <row r="1639" ht="12.75">
      <c r="A1639" s="200"/>
    </row>
    <row r="1640" ht="12.75">
      <c r="A1640" s="200"/>
    </row>
    <row r="1641" ht="12.75">
      <c r="A1641" s="200"/>
    </row>
    <row r="1642" ht="12.75">
      <c r="A1642" s="200"/>
    </row>
    <row r="1643" ht="12.75">
      <c r="A1643" s="200"/>
    </row>
    <row r="1644" ht="12.75">
      <c r="A1644" s="200"/>
    </row>
    <row r="1645" ht="12.75">
      <c r="A1645" s="200"/>
    </row>
    <row r="1646" ht="12.75">
      <c r="A1646" s="200"/>
    </row>
    <row r="1647" ht="12.75">
      <c r="A1647" s="200"/>
    </row>
    <row r="1648" ht="12.75">
      <c r="A1648" s="200"/>
    </row>
    <row r="1649" ht="12.75">
      <c r="A1649" s="200"/>
    </row>
    <row r="1650" ht="12.75">
      <c r="A1650" s="200"/>
    </row>
    <row r="1651" ht="12.75">
      <c r="A1651" s="200"/>
    </row>
    <row r="1652" ht="12.75">
      <c r="A1652" s="200"/>
    </row>
    <row r="1653" ht="12.75">
      <c r="A1653" s="200"/>
    </row>
    <row r="1654" ht="12.75">
      <c r="A1654" s="200"/>
    </row>
    <row r="1655" ht="12.75">
      <c r="A1655" s="200"/>
    </row>
    <row r="1656" ht="12.75">
      <c r="A1656" s="200"/>
    </row>
    <row r="1657" ht="12.75">
      <c r="A1657" s="200"/>
    </row>
    <row r="1658" ht="12.75">
      <c r="A1658" s="200"/>
    </row>
    <row r="1659" ht="12.75">
      <c r="A1659" s="200"/>
    </row>
    <row r="1660" ht="12.75">
      <c r="A1660" s="200"/>
    </row>
    <row r="1661" ht="12.75">
      <c r="A1661" s="200"/>
    </row>
    <row r="1662" ht="12.75">
      <c r="A1662" s="200"/>
    </row>
    <row r="1663" ht="12.75">
      <c r="A1663" s="200"/>
    </row>
    <row r="1664" ht="12.75">
      <c r="A1664" s="200"/>
    </row>
    <row r="1665" ht="12.75">
      <c r="A1665" s="200"/>
    </row>
    <row r="1666" ht="12.75">
      <c r="A1666" s="200"/>
    </row>
    <row r="1667" ht="12.75">
      <c r="A1667" s="200"/>
    </row>
    <row r="1668" ht="12.75">
      <c r="A1668" s="200"/>
    </row>
    <row r="1669" ht="12.75">
      <c r="A1669" s="200"/>
    </row>
    <row r="1670" ht="12.75">
      <c r="A1670" s="200"/>
    </row>
    <row r="1671" ht="12.75">
      <c r="A1671" s="200"/>
    </row>
    <row r="1672" ht="12.75">
      <c r="A1672" s="200"/>
    </row>
    <row r="1673" ht="12.75">
      <c r="A1673" s="200"/>
    </row>
    <row r="1674" ht="12.75">
      <c r="A1674" s="200"/>
    </row>
    <row r="1675" ht="12.75">
      <c r="A1675" s="200"/>
    </row>
    <row r="1676" ht="12.75">
      <c r="A1676" s="200"/>
    </row>
    <row r="1677" ht="12.75">
      <c r="A1677" s="200"/>
    </row>
    <row r="1678" ht="12.75">
      <c r="A1678" s="200"/>
    </row>
    <row r="1679" ht="12.75">
      <c r="A1679" s="200"/>
    </row>
    <row r="1680" ht="12.75">
      <c r="A1680" s="200"/>
    </row>
    <row r="1681" ht="12.75">
      <c r="A1681" s="200"/>
    </row>
    <row r="1682" ht="12.75">
      <c r="A1682" s="200"/>
    </row>
    <row r="1683" ht="12.75">
      <c r="A1683" s="200"/>
    </row>
    <row r="1684" ht="12.75">
      <c r="A1684" s="200"/>
    </row>
    <row r="1685" ht="12.75">
      <c r="A1685" s="200"/>
    </row>
    <row r="1686" ht="12.75">
      <c r="A1686" s="200"/>
    </row>
    <row r="1687" ht="12.75">
      <c r="A1687" s="200"/>
    </row>
    <row r="1688" ht="12.75">
      <c r="A1688" s="200"/>
    </row>
    <row r="1689" ht="12.75">
      <c r="A1689" s="200"/>
    </row>
    <row r="1690" ht="12.75">
      <c r="A1690" s="200"/>
    </row>
    <row r="1691" ht="12.75">
      <c r="A1691" s="200"/>
    </row>
    <row r="1692" ht="12.75">
      <c r="A1692" s="200"/>
    </row>
    <row r="1693" ht="12.75">
      <c r="A1693" s="200"/>
    </row>
    <row r="1694" ht="12.75">
      <c r="A1694" s="200"/>
    </row>
    <row r="1695" ht="12.75">
      <c r="A1695" s="200"/>
    </row>
    <row r="1696" ht="12.75">
      <c r="A1696" s="200"/>
    </row>
    <row r="1697" ht="12.75">
      <c r="A1697" s="200"/>
    </row>
    <row r="1698" ht="12.75">
      <c r="A1698" s="200"/>
    </row>
    <row r="1699" ht="12.75">
      <c r="A1699" s="200"/>
    </row>
    <row r="1700" ht="12.75">
      <c r="A1700" s="200"/>
    </row>
    <row r="1701" ht="12.75">
      <c r="A1701" s="200"/>
    </row>
    <row r="1702" ht="12.75">
      <c r="A1702" s="200"/>
    </row>
    <row r="1703" ht="12.75">
      <c r="A1703" s="200"/>
    </row>
    <row r="1704" ht="12.75">
      <c r="A1704" s="200"/>
    </row>
    <row r="1705" ht="12.75">
      <c r="A1705" s="200"/>
    </row>
    <row r="1706" ht="12.75">
      <c r="A1706" s="200"/>
    </row>
    <row r="1707" ht="12.75">
      <c r="A1707" s="200"/>
    </row>
    <row r="1708" ht="12.75">
      <c r="A1708" s="200"/>
    </row>
    <row r="1709" ht="12.75">
      <c r="A1709" s="200"/>
    </row>
    <row r="1710" ht="12.75">
      <c r="A1710" s="200"/>
    </row>
    <row r="1711" ht="12.75">
      <c r="A1711" s="200"/>
    </row>
    <row r="1712" ht="12.75">
      <c r="A1712" s="200"/>
    </row>
    <row r="1713" ht="12.75">
      <c r="A1713" s="200"/>
    </row>
    <row r="1714" ht="12.75">
      <c r="A1714" s="200"/>
    </row>
    <row r="1715" ht="12.75">
      <c r="A1715" s="200"/>
    </row>
    <row r="1716" ht="12.75">
      <c r="A1716" s="200"/>
    </row>
    <row r="1717" ht="12.75">
      <c r="A1717" s="200"/>
    </row>
    <row r="1718" ht="12.75">
      <c r="A1718" s="200"/>
    </row>
    <row r="1719" ht="12.75">
      <c r="A1719" s="200"/>
    </row>
    <row r="1720" ht="12.75">
      <c r="A1720" s="200"/>
    </row>
    <row r="1721" ht="12.75">
      <c r="A1721" s="200"/>
    </row>
    <row r="1722" ht="12.75">
      <c r="A1722" s="200"/>
    </row>
    <row r="1723" ht="12.75">
      <c r="A1723" s="200"/>
    </row>
    <row r="1724" ht="12.75">
      <c r="A1724" s="200"/>
    </row>
    <row r="1725" ht="12.75">
      <c r="A1725" s="200"/>
    </row>
    <row r="1726" ht="12.75">
      <c r="A1726" s="200"/>
    </row>
    <row r="1727" ht="12.75">
      <c r="A1727" s="200"/>
    </row>
    <row r="1728" ht="12.75">
      <c r="A1728" s="200"/>
    </row>
    <row r="1729" ht="12.75">
      <c r="A1729" s="200"/>
    </row>
    <row r="1730" ht="12.75">
      <c r="A1730" s="200"/>
    </row>
    <row r="1731" ht="12.75">
      <c r="A1731" s="200"/>
    </row>
    <row r="1732" ht="12.75">
      <c r="A1732" s="200"/>
    </row>
    <row r="1733" ht="12.75">
      <c r="A1733" s="200"/>
    </row>
    <row r="1734" ht="12.75">
      <c r="A1734" s="200"/>
    </row>
    <row r="1735" ht="12.75">
      <c r="A1735" s="200"/>
    </row>
    <row r="1736" ht="12.75">
      <c r="A1736" s="200"/>
    </row>
    <row r="1737" ht="12.75">
      <c r="A1737" s="200"/>
    </row>
    <row r="1738" ht="12.75">
      <c r="A1738" s="200"/>
    </row>
    <row r="1739" ht="12.75">
      <c r="A1739" s="200"/>
    </row>
    <row r="1740" ht="12.75">
      <c r="A1740" s="200"/>
    </row>
    <row r="1741" ht="12.75">
      <c r="A1741" s="200"/>
    </row>
    <row r="1742" ht="12.75">
      <c r="A1742" s="200"/>
    </row>
    <row r="1743" ht="12.75">
      <c r="A1743" s="200"/>
    </row>
    <row r="1744" ht="12.75">
      <c r="A1744" s="200"/>
    </row>
    <row r="1745" ht="12.75">
      <c r="A1745" s="200"/>
    </row>
    <row r="1746" ht="12.75">
      <c r="A1746" s="200"/>
    </row>
    <row r="1747" ht="12.75">
      <c r="A1747" s="200"/>
    </row>
    <row r="1748" ht="12.75">
      <c r="A1748" s="200"/>
    </row>
    <row r="1749" ht="12.75">
      <c r="A1749" s="200"/>
    </row>
    <row r="1750" ht="12.75">
      <c r="A1750" s="200"/>
    </row>
    <row r="1751" ht="12.75">
      <c r="A1751" s="200"/>
    </row>
    <row r="1752" ht="12.75">
      <c r="A1752" s="200"/>
    </row>
    <row r="1753" ht="12.75">
      <c r="A1753" s="200"/>
    </row>
    <row r="1754" ht="12.75">
      <c r="A1754" s="200"/>
    </row>
    <row r="1755" ht="12.75">
      <c r="A1755" s="200"/>
    </row>
    <row r="1756" ht="12.75">
      <c r="A1756" s="200"/>
    </row>
    <row r="1757" ht="12.75">
      <c r="A1757" s="200"/>
    </row>
    <row r="1758" ht="12.75">
      <c r="A1758" s="200"/>
    </row>
    <row r="1759" ht="12.75">
      <c r="A1759" s="200"/>
    </row>
    <row r="1760" ht="12.75">
      <c r="A1760" s="200"/>
    </row>
    <row r="1761" ht="12.75">
      <c r="A1761" s="200"/>
    </row>
    <row r="1762" ht="12.75">
      <c r="A1762" s="200"/>
    </row>
    <row r="1763" ht="12.75">
      <c r="A1763" s="200"/>
    </row>
    <row r="1764" ht="12.75">
      <c r="A1764" s="200"/>
    </row>
    <row r="1765" ht="12.75">
      <c r="A1765" s="200"/>
    </row>
    <row r="1766" ht="12.75">
      <c r="A1766" s="200"/>
    </row>
    <row r="1767" ht="12.75">
      <c r="A1767" s="200"/>
    </row>
    <row r="1768" ht="12.75">
      <c r="A1768" s="200"/>
    </row>
    <row r="1769" ht="12.75">
      <c r="A1769" s="200"/>
    </row>
    <row r="1770" ht="12.75">
      <c r="A1770" s="200"/>
    </row>
    <row r="1771" ht="12.75">
      <c r="A1771" s="200"/>
    </row>
    <row r="1772" ht="12.75">
      <c r="A1772" s="200"/>
    </row>
    <row r="1773" ht="12.75">
      <c r="A1773" s="200"/>
    </row>
    <row r="1774" ht="12.75">
      <c r="A1774" s="200"/>
    </row>
    <row r="1775" ht="12.75">
      <c r="A1775" s="200"/>
    </row>
    <row r="1776" ht="12.75">
      <c r="A1776" s="200"/>
    </row>
    <row r="1777" ht="12.75">
      <c r="A1777" s="200"/>
    </row>
    <row r="1778" ht="12.75">
      <c r="A1778" s="200"/>
    </row>
    <row r="1779" ht="12.75">
      <c r="A1779" s="200"/>
    </row>
    <row r="1780" ht="12.75">
      <c r="A1780" s="200"/>
    </row>
    <row r="1781" ht="12.75">
      <c r="A1781" s="200"/>
    </row>
    <row r="1782" ht="12.75">
      <c r="A1782" s="200"/>
    </row>
    <row r="1783" ht="12.75">
      <c r="A1783" s="200"/>
    </row>
    <row r="1784" ht="12.75">
      <c r="A1784" s="200"/>
    </row>
    <row r="1785" ht="12.75">
      <c r="A1785" s="200"/>
    </row>
    <row r="1786" ht="12.75">
      <c r="A1786" s="200"/>
    </row>
    <row r="1787" ht="12.75">
      <c r="A1787" s="200"/>
    </row>
    <row r="1788" ht="12.75">
      <c r="A1788" s="200"/>
    </row>
    <row r="1789" ht="12.75">
      <c r="A1789" s="200"/>
    </row>
    <row r="1790" ht="12.75">
      <c r="A1790" s="200"/>
    </row>
    <row r="1791" ht="12.75">
      <c r="A1791" s="200"/>
    </row>
    <row r="1792" ht="12.75">
      <c r="A1792" s="200"/>
    </row>
    <row r="1793" ht="12.75">
      <c r="A1793" s="200"/>
    </row>
    <row r="1794" ht="12.75">
      <c r="A1794" s="200"/>
    </row>
    <row r="1795" ht="12.75">
      <c r="A1795" s="200"/>
    </row>
    <row r="1796" ht="12.75">
      <c r="A1796" s="200"/>
    </row>
    <row r="1797" ht="12.75">
      <c r="A1797" s="200"/>
    </row>
    <row r="1798" ht="12.75">
      <c r="A1798" s="200"/>
    </row>
    <row r="1799" ht="12.75">
      <c r="A1799" s="200"/>
    </row>
    <row r="1800" ht="12.75">
      <c r="A1800" s="200"/>
    </row>
    <row r="1801" ht="12.75">
      <c r="A1801" s="200"/>
    </row>
    <row r="1802" ht="12.75">
      <c r="A1802" s="200"/>
    </row>
    <row r="1803" ht="12.75">
      <c r="A1803" s="200"/>
    </row>
    <row r="1804" ht="12.75">
      <c r="A1804" s="200"/>
    </row>
    <row r="1805" ht="12.75">
      <c r="A1805" s="200"/>
    </row>
    <row r="1806" ht="12.75">
      <c r="A1806" s="200"/>
    </row>
    <row r="1807" ht="12.75">
      <c r="A1807" s="200"/>
    </row>
    <row r="1808" ht="12.75">
      <c r="A1808" s="200"/>
    </row>
    <row r="1809" ht="12.75">
      <c r="A1809" s="200"/>
    </row>
    <row r="1810" ht="12.75">
      <c r="A1810" s="200"/>
    </row>
    <row r="1811" ht="12.75">
      <c r="A1811" s="200"/>
    </row>
    <row r="1812" ht="12.75">
      <c r="A1812" s="200"/>
    </row>
    <row r="1813" ht="12.75">
      <c r="A1813" s="200"/>
    </row>
    <row r="1814" ht="12.75">
      <c r="A1814" s="200"/>
    </row>
    <row r="1815" ht="12.75">
      <c r="A1815" s="200"/>
    </row>
    <row r="1816" ht="12.75">
      <c r="A1816" s="200"/>
    </row>
    <row r="1817" ht="12.75">
      <c r="A1817" s="200"/>
    </row>
    <row r="1818" ht="12.75">
      <c r="A1818" s="200"/>
    </row>
    <row r="1819" ht="12.75">
      <c r="A1819" s="200"/>
    </row>
    <row r="1820" ht="12.75">
      <c r="A1820" s="200"/>
    </row>
    <row r="1821" ht="12.75">
      <c r="A1821" s="200"/>
    </row>
    <row r="1822" ht="12.75">
      <c r="A1822" s="200"/>
    </row>
    <row r="1823" ht="12.75">
      <c r="A1823" s="200"/>
    </row>
    <row r="1824" ht="12.75">
      <c r="A1824" s="200"/>
    </row>
    <row r="1825" ht="12.75">
      <c r="A1825" s="200"/>
    </row>
    <row r="1826" ht="12.75">
      <c r="A1826" s="200"/>
    </row>
    <row r="1827" ht="12.75">
      <c r="A1827" s="200"/>
    </row>
    <row r="1828" ht="12.75">
      <c r="A1828" s="200"/>
    </row>
    <row r="1829" ht="12.75">
      <c r="A1829" s="200"/>
    </row>
    <row r="1830" ht="12.75">
      <c r="A1830" s="200"/>
    </row>
    <row r="1831" ht="12.75">
      <c r="A1831" s="200"/>
    </row>
    <row r="1832" ht="12.75">
      <c r="A1832" s="200"/>
    </row>
    <row r="1833" ht="12.75">
      <c r="A1833" s="200"/>
    </row>
    <row r="1834" ht="12.75">
      <c r="A1834" s="200"/>
    </row>
    <row r="1835" ht="12.75">
      <c r="A1835" s="200"/>
    </row>
    <row r="1836" ht="12.75">
      <c r="A1836" s="200"/>
    </row>
    <row r="1837" ht="12.75">
      <c r="A1837" s="200"/>
    </row>
    <row r="1838" ht="12.75">
      <c r="A1838" s="200"/>
    </row>
    <row r="1839" ht="12.75">
      <c r="A1839" s="200"/>
    </row>
    <row r="1840" ht="12.75">
      <c r="A1840" s="200"/>
    </row>
    <row r="1841" ht="12.75">
      <c r="A1841" s="200"/>
    </row>
    <row r="1842" ht="12.75">
      <c r="A1842" s="200"/>
    </row>
    <row r="1843" ht="12.75">
      <c r="A1843" s="200"/>
    </row>
    <row r="1844" ht="12.75">
      <c r="A1844" s="200"/>
    </row>
    <row r="1845" ht="12.75">
      <c r="A1845" s="200"/>
    </row>
    <row r="1846" ht="12.75">
      <c r="A1846" s="200"/>
    </row>
    <row r="1847" ht="12.75">
      <c r="A1847" s="200"/>
    </row>
    <row r="1848" ht="12.75">
      <c r="A1848" s="200"/>
    </row>
    <row r="1849" ht="12.75">
      <c r="A1849" s="200"/>
    </row>
    <row r="1850" ht="12.75">
      <c r="A1850" s="200"/>
    </row>
    <row r="1851" ht="12.75">
      <c r="A1851" s="200"/>
    </row>
    <row r="1852" ht="12.75">
      <c r="A1852" s="200"/>
    </row>
    <row r="1853" ht="12.75">
      <c r="A1853" s="200"/>
    </row>
    <row r="1854" ht="12.75">
      <c r="A1854" s="200"/>
    </row>
    <row r="1855" ht="12.75">
      <c r="A1855" s="200"/>
    </row>
    <row r="1856" ht="12.75">
      <c r="A1856" s="200"/>
    </row>
    <row r="1857" ht="12.75">
      <c r="A1857" s="200"/>
    </row>
    <row r="1858" ht="12.75">
      <c r="A1858" s="200"/>
    </row>
    <row r="1859" ht="12.75">
      <c r="A1859" s="200"/>
    </row>
    <row r="1860" ht="12.75">
      <c r="A1860" s="200"/>
    </row>
    <row r="1861" ht="12.75">
      <c r="A1861" s="200"/>
    </row>
    <row r="1862" ht="12.75">
      <c r="A1862" s="200"/>
    </row>
    <row r="1863" ht="12.75">
      <c r="A1863" s="200"/>
    </row>
    <row r="1864" ht="12.75">
      <c r="A1864" s="200"/>
    </row>
    <row r="1865" ht="12.75">
      <c r="A1865" s="200"/>
    </row>
    <row r="1866" ht="12.75">
      <c r="A1866" s="200"/>
    </row>
    <row r="1867" ht="12.75">
      <c r="A1867" s="200"/>
    </row>
    <row r="1868" ht="12.75">
      <c r="A1868" s="200"/>
    </row>
    <row r="1869" ht="12.75">
      <c r="A1869" s="200"/>
    </row>
    <row r="1870" ht="12.75">
      <c r="A1870" s="200"/>
    </row>
    <row r="1871" ht="12.75">
      <c r="A1871" s="200"/>
    </row>
    <row r="1872" ht="12.75">
      <c r="A1872" s="200"/>
    </row>
    <row r="1873" ht="12.75">
      <c r="A1873" s="200"/>
    </row>
    <row r="1874" ht="12.75">
      <c r="A1874" s="200"/>
    </row>
    <row r="1875" ht="12.75">
      <c r="A1875" s="200"/>
    </row>
    <row r="1876" ht="12.75">
      <c r="A1876" s="200"/>
    </row>
    <row r="1877" ht="12.75">
      <c r="A1877" s="200"/>
    </row>
    <row r="1878" ht="12.75">
      <c r="A1878" s="200"/>
    </row>
    <row r="1879" ht="12.75">
      <c r="A1879" s="200"/>
    </row>
    <row r="1880" ht="12.75">
      <c r="A1880" s="200"/>
    </row>
    <row r="1881" ht="12.75">
      <c r="A1881" s="200"/>
    </row>
    <row r="1882" ht="12.75">
      <c r="A1882" s="200"/>
    </row>
    <row r="1883" ht="12.75">
      <c r="A1883" s="200"/>
    </row>
    <row r="1884" ht="12.75">
      <c r="A1884" s="200"/>
    </row>
    <row r="1885" ht="12.75">
      <c r="A1885" s="200"/>
    </row>
    <row r="1886" ht="12.75">
      <c r="A1886" s="200"/>
    </row>
    <row r="1887" ht="12.75">
      <c r="A1887" s="200"/>
    </row>
    <row r="1888" ht="12.75">
      <c r="A1888" s="200"/>
    </row>
    <row r="1889" ht="12.75">
      <c r="A1889" s="200"/>
    </row>
    <row r="1890" ht="12.75">
      <c r="A1890" s="200"/>
    </row>
    <row r="1891" ht="12.75">
      <c r="A1891" s="200"/>
    </row>
    <row r="1892" ht="12.75">
      <c r="A1892" s="200"/>
    </row>
    <row r="1893" ht="12.75">
      <c r="A1893" s="200"/>
    </row>
    <row r="1894" ht="12.75">
      <c r="A1894" s="200"/>
    </row>
    <row r="1895" ht="12.75">
      <c r="A1895" s="200"/>
    </row>
    <row r="1896" ht="12.75">
      <c r="A1896" s="200"/>
    </row>
    <row r="1897" ht="12.75">
      <c r="A1897" s="200"/>
    </row>
    <row r="1898" ht="12.75">
      <c r="A1898" s="200"/>
    </row>
    <row r="1899" ht="12.75">
      <c r="A1899" s="200"/>
    </row>
    <row r="1900" ht="12.75">
      <c r="A1900" s="200"/>
    </row>
    <row r="1901" ht="12.75">
      <c r="A1901" s="200"/>
    </row>
    <row r="1902" ht="12.75">
      <c r="A1902" s="200"/>
    </row>
    <row r="1903" ht="12.75">
      <c r="A1903" s="200"/>
    </row>
    <row r="1904" ht="12.75">
      <c r="A1904" s="200"/>
    </row>
    <row r="1905" ht="12.75">
      <c r="A1905" s="200"/>
    </row>
    <row r="1906" ht="12.75">
      <c r="A1906" s="200"/>
    </row>
    <row r="1907" ht="12.75">
      <c r="A1907" s="200"/>
    </row>
    <row r="1908" ht="12.75">
      <c r="A1908" s="200"/>
    </row>
    <row r="1909" ht="12.75">
      <c r="A1909" s="200"/>
    </row>
    <row r="1910" ht="12.75">
      <c r="A1910" s="200"/>
    </row>
    <row r="1911" ht="12.75">
      <c r="A1911" s="200"/>
    </row>
    <row r="1912" ht="12.75">
      <c r="A1912" s="200"/>
    </row>
    <row r="1913" ht="12.75">
      <c r="A1913" s="200"/>
    </row>
    <row r="1914" ht="12.75">
      <c r="A1914" s="200"/>
    </row>
    <row r="1915" ht="12.75">
      <c r="A1915" s="200"/>
    </row>
    <row r="1916" ht="12.75">
      <c r="A1916" s="200"/>
    </row>
    <row r="1917" ht="12.75">
      <c r="A1917" s="200"/>
    </row>
    <row r="1918" ht="12.75">
      <c r="A1918" s="200"/>
    </row>
    <row r="1919" ht="12.75">
      <c r="A1919" s="200"/>
    </row>
    <row r="1920" ht="12.75">
      <c r="A1920" s="200"/>
    </row>
    <row r="1921" ht="12.75">
      <c r="A1921" s="200"/>
    </row>
    <row r="1922" ht="12.75">
      <c r="A1922" s="200"/>
    </row>
    <row r="1923" ht="12.75">
      <c r="A1923" s="200"/>
    </row>
    <row r="1924" ht="12.75">
      <c r="A1924" s="200"/>
    </row>
    <row r="1925" ht="12.75">
      <c r="A1925" s="200"/>
    </row>
    <row r="1926" ht="12.75">
      <c r="A1926" s="200"/>
    </row>
    <row r="1927" ht="12.75">
      <c r="A1927" s="200"/>
    </row>
    <row r="1928" ht="12.75">
      <c r="A1928" s="200"/>
    </row>
    <row r="1929" ht="12.75">
      <c r="A1929" s="200"/>
    </row>
    <row r="1930" ht="12.75">
      <c r="A1930" s="200"/>
    </row>
    <row r="1931" ht="12.75">
      <c r="A1931" s="200"/>
    </row>
    <row r="1932" ht="12.75">
      <c r="A1932" s="200"/>
    </row>
    <row r="1933" ht="12.75">
      <c r="A1933" s="200"/>
    </row>
    <row r="1934" ht="12.75">
      <c r="A1934" s="200"/>
    </row>
    <row r="1935" ht="12.75">
      <c r="A1935" s="200"/>
    </row>
    <row r="1936" ht="12.75">
      <c r="A1936" s="200"/>
    </row>
    <row r="1937" ht="12.75">
      <c r="A1937" s="200"/>
    </row>
    <row r="1938" ht="12.75">
      <c r="A1938" s="200"/>
    </row>
    <row r="1939" ht="12.75">
      <c r="A1939" s="200"/>
    </row>
    <row r="1940" ht="12.75">
      <c r="A1940" s="200"/>
    </row>
    <row r="1941" ht="12.75">
      <c r="A1941" s="200"/>
    </row>
    <row r="1942" ht="12.75">
      <c r="A1942" s="200"/>
    </row>
    <row r="1943" ht="12.75">
      <c r="A1943" s="200"/>
    </row>
    <row r="1944" ht="12.75">
      <c r="A1944" s="200"/>
    </row>
    <row r="1945" ht="12.75">
      <c r="A1945" s="200"/>
    </row>
    <row r="1946" ht="12.75">
      <c r="A1946" s="200"/>
    </row>
    <row r="1947" ht="12.75">
      <c r="A1947" s="200"/>
    </row>
    <row r="1948" ht="12.75">
      <c r="A1948" s="200"/>
    </row>
    <row r="1949" ht="12.75">
      <c r="A1949" s="200"/>
    </row>
    <row r="1950" ht="12.75">
      <c r="A1950" s="200"/>
    </row>
    <row r="1951" ht="12.75">
      <c r="A1951" s="200"/>
    </row>
    <row r="1952" ht="12.75">
      <c r="A1952" s="200"/>
    </row>
    <row r="1953" ht="12.75">
      <c r="A1953" s="200"/>
    </row>
    <row r="1954" ht="12.75">
      <c r="A1954" s="200"/>
    </row>
    <row r="1955" ht="12.75">
      <c r="A1955" s="200"/>
    </row>
    <row r="1956" ht="12.75">
      <c r="A1956" s="200"/>
    </row>
    <row r="1957" ht="12.75">
      <c r="A1957" s="200"/>
    </row>
    <row r="1958" ht="12.75">
      <c r="A1958" s="200"/>
    </row>
    <row r="1959" ht="12.75">
      <c r="A1959" s="200"/>
    </row>
    <row r="1960" ht="12.75">
      <c r="A1960" s="200"/>
    </row>
    <row r="1961" ht="12.75">
      <c r="A1961" s="200"/>
    </row>
    <row r="1962" ht="12.75">
      <c r="A1962" s="200"/>
    </row>
    <row r="1963" ht="12.75">
      <c r="A1963" s="200"/>
    </row>
    <row r="1964" ht="12.75">
      <c r="A1964" s="200"/>
    </row>
    <row r="1965" ht="12.75">
      <c r="A1965" s="200"/>
    </row>
    <row r="1966" ht="12.75">
      <c r="A1966" s="200"/>
    </row>
    <row r="1967" ht="12.75">
      <c r="A1967" s="200"/>
    </row>
    <row r="1968" ht="12.75">
      <c r="A1968" s="200"/>
    </row>
    <row r="1969" ht="12.75">
      <c r="A1969" s="200"/>
    </row>
    <row r="1970" ht="12.75">
      <c r="A1970" s="200"/>
    </row>
    <row r="1971" ht="12.75">
      <c r="A1971" s="200"/>
    </row>
    <row r="1972" ht="12.75">
      <c r="A1972" s="200"/>
    </row>
    <row r="1973" ht="12.75">
      <c r="A1973" s="200"/>
    </row>
    <row r="1974" ht="12.75">
      <c r="A1974" s="200"/>
    </row>
    <row r="1975" ht="12.75">
      <c r="A1975" s="200"/>
    </row>
    <row r="1976" ht="12.75">
      <c r="A1976" s="200"/>
    </row>
    <row r="1977" ht="12.75">
      <c r="A1977" s="200"/>
    </row>
    <row r="1978" ht="12.75">
      <c r="A1978" s="200"/>
    </row>
    <row r="1979" ht="12.75">
      <c r="A1979" s="200"/>
    </row>
    <row r="1980" ht="12.75">
      <c r="A1980" s="200"/>
    </row>
    <row r="1981" ht="12.75">
      <c r="A1981" s="200"/>
    </row>
    <row r="1982" ht="12.75">
      <c r="A1982" s="200"/>
    </row>
    <row r="1983" ht="12.75">
      <c r="A1983" s="200"/>
    </row>
    <row r="1984" ht="12.75">
      <c r="A1984" s="200"/>
    </row>
    <row r="1985" ht="12.75">
      <c r="A1985" s="200"/>
    </row>
    <row r="1986" ht="12.75">
      <c r="A1986" s="200"/>
    </row>
    <row r="1987" ht="12.75">
      <c r="A1987" s="200"/>
    </row>
    <row r="1988" ht="12.75">
      <c r="A1988" s="200"/>
    </row>
    <row r="1989" ht="12.75">
      <c r="A1989" s="200"/>
    </row>
    <row r="1990" ht="12.75">
      <c r="A1990" s="200"/>
    </row>
    <row r="1991" ht="12.75">
      <c r="A1991" s="200"/>
    </row>
    <row r="1992" ht="12.75">
      <c r="A1992" s="200"/>
    </row>
    <row r="1993" ht="12.75">
      <c r="A1993" s="200"/>
    </row>
    <row r="1994" ht="12.75">
      <c r="A1994" s="200"/>
    </row>
    <row r="1995" ht="12.75">
      <c r="A1995" s="200"/>
    </row>
    <row r="1996" ht="12.75">
      <c r="A1996" s="200"/>
    </row>
    <row r="1997" ht="12.75">
      <c r="A1997" s="200"/>
    </row>
    <row r="1998" ht="12.75">
      <c r="A1998" s="200"/>
    </row>
    <row r="1999" ht="12.75">
      <c r="A1999" s="200"/>
    </row>
    <row r="2000" ht="12.75">
      <c r="A2000" s="200"/>
    </row>
    <row r="2001" ht="12.75">
      <c r="A2001" s="200"/>
    </row>
    <row r="2002" ht="12.75">
      <c r="A2002" s="200"/>
    </row>
    <row r="2003" ht="12.75">
      <c r="A2003" s="200"/>
    </row>
    <row r="2004" ht="12.75">
      <c r="A2004" s="200"/>
    </row>
    <row r="2005" ht="12.75">
      <c r="A2005" s="200"/>
    </row>
    <row r="2006" ht="12.75">
      <c r="A2006" s="200"/>
    </row>
    <row r="2007" ht="12.75">
      <c r="A2007" s="200"/>
    </row>
    <row r="2008" ht="12.75">
      <c r="A2008" s="200"/>
    </row>
    <row r="2009" ht="12.75">
      <c r="A2009" s="200"/>
    </row>
    <row r="2010" ht="12.75">
      <c r="A2010" s="200"/>
    </row>
    <row r="2011" ht="12.75">
      <c r="A2011" s="200"/>
    </row>
    <row r="2012" ht="12.75">
      <c r="A2012" s="200"/>
    </row>
    <row r="2013" ht="12.75">
      <c r="A2013" s="200"/>
    </row>
    <row r="2014" ht="12.75">
      <c r="A2014" s="200"/>
    </row>
    <row r="2015" ht="12.75">
      <c r="A2015" s="200"/>
    </row>
    <row r="2016" ht="12.75">
      <c r="A2016" s="200"/>
    </row>
    <row r="2017" ht="12.75">
      <c r="A2017" s="200"/>
    </row>
    <row r="2018" ht="12.75">
      <c r="A2018" s="200"/>
    </row>
    <row r="2019" ht="12.75">
      <c r="A2019" s="200"/>
    </row>
    <row r="2020" ht="12.75">
      <c r="A2020" s="200"/>
    </row>
    <row r="2021" ht="12.75">
      <c r="A2021" s="200"/>
    </row>
    <row r="2022" ht="12.75">
      <c r="A2022" s="200"/>
    </row>
    <row r="2023" ht="12.75">
      <c r="A2023" s="200"/>
    </row>
    <row r="2024" ht="12.75">
      <c r="A2024" s="200"/>
    </row>
    <row r="2025" ht="12.75">
      <c r="A2025" s="200"/>
    </row>
    <row r="2026" ht="12.75">
      <c r="A2026" s="200"/>
    </row>
    <row r="2027" ht="12.75">
      <c r="A2027" s="200"/>
    </row>
    <row r="2028" ht="12.75">
      <c r="A2028" s="200"/>
    </row>
    <row r="2029" ht="12.75">
      <c r="A2029" s="200"/>
    </row>
    <row r="2030" ht="12.75">
      <c r="A2030" s="200"/>
    </row>
    <row r="2031" ht="12.75">
      <c r="A2031" s="200"/>
    </row>
    <row r="2032" ht="12.75">
      <c r="A2032" s="200"/>
    </row>
    <row r="2033" ht="12.75">
      <c r="A2033" s="200"/>
    </row>
    <row r="2034" ht="12.75">
      <c r="A2034" s="200"/>
    </row>
    <row r="2035" ht="12.75">
      <c r="A2035" s="200"/>
    </row>
    <row r="2036" ht="12.75">
      <c r="A2036" s="200"/>
    </row>
    <row r="2037" ht="12.75">
      <c r="A2037" s="200"/>
    </row>
    <row r="2038" ht="12.75">
      <c r="A2038" s="200"/>
    </row>
    <row r="2039" ht="12.75">
      <c r="A2039" s="200"/>
    </row>
    <row r="2040" ht="12.75">
      <c r="A2040" s="200"/>
    </row>
  </sheetData>
  <sheetProtection/>
  <mergeCells count="1">
    <mergeCell ref="D14:F14"/>
  </mergeCells>
  <printOptions/>
  <pageMargins left="0.75" right="0.35" top="0.44" bottom="0.78" header="0.3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5"/>
  <sheetViews>
    <sheetView zoomScalePageLayoutView="0" workbookViewId="0" topLeftCell="A487">
      <selection activeCell="G518" sqref="G518"/>
    </sheetView>
  </sheetViews>
  <sheetFormatPr defaultColWidth="9.125" defaultRowHeight="12.75"/>
  <cols>
    <col min="1" max="1" width="4.75390625" style="31" customWidth="1"/>
    <col min="2" max="2" width="4.875" style="31" customWidth="1"/>
    <col min="3" max="3" width="4.375" style="31" customWidth="1"/>
    <col min="4" max="4" width="2.875" style="31" customWidth="1"/>
    <col min="5" max="5" width="3.125" style="31" customWidth="1"/>
    <col min="6" max="6" width="7.125" style="31" customWidth="1"/>
    <col min="7" max="7" width="11.75390625" style="15" customWidth="1"/>
    <col min="8" max="8" width="11.75390625" style="2" customWidth="1"/>
    <col min="9" max="9" width="11.75390625" style="118" customWidth="1"/>
    <col min="10" max="10" width="8.75390625" style="49" customWidth="1"/>
    <col min="11" max="11" width="10.75390625" style="1" customWidth="1"/>
    <col min="12" max="16384" width="9.125" style="1" customWidth="1"/>
  </cols>
  <sheetData>
    <row r="1" spans="1:10" s="6" customFormat="1" ht="12.75">
      <c r="A1" s="5"/>
      <c r="B1" s="5"/>
      <c r="D1" s="5"/>
      <c r="E1" s="5"/>
      <c r="F1" s="5"/>
      <c r="G1" s="9"/>
      <c r="H1" s="76"/>
      <c r="I1" s="44"/>
      <c r="J1" s="7"/>
    </row>
    <row r="2" spans="1:10" s="6" customFormat="1" ht="12.75">
      <c r="A2" s="5"/>
      <c r="B2" s="5"/>
      <c r="D2" s="5"/>
      <c r="E2" s="5"/>
      <c r="F2" s="5"/>
      <c r="G2" s="9"/>
      <c r="H2" s="77"/>
      <c r="I2" s="111"/>
      <c r="J2" s="7"/>
    </row>
    <row r="3" spans="1:10" s="6" customFormat="1" ht="12.75">
      <c r="A3" s="5"/>
      <c r="B3" s="5"/>
      <c r="D3" s="5"/>
      <c r="E3" s="5"/>
      <c r="F3" s="5"/>
      <c r="G3" s="9"/>
      <c r="H3" s="77"/>
      <c r="I3" s="111"/>
      <c r="J3" s="7"/>
    </row>
    <row r="4" spans="1:10" s="6" customFormat="1" ht="14.25" customHeight="1">
      <c r="A4" s="5"/>
      <c r="B4" s="5"/>
      <c r="D4" s="5"/>
      <c r="E4" s="5"/>
      <c r="F4" s="5"/>
      <c r="G4" s="9"/>
      <c r="H4" s="76"/>
      <c r="I4" s="44"/>
      <c r="J4" s="7"/>
    </row>
    <row r="5" spans="1:10" s="6" customFormat="1" ht="14.25" customHeight="1">
      <c r="A5" s="4"/>
      <c r="B5" s="5"/>
      <c r="C5" s="4" t="s">
        <v>341</v>
      </c>
      <c r="D5" s="4"/>
      <c r="E5" s="4"/>
      <c r="F5" s="5"/>
      <c r="G5" s="9"/>
      <c r="H5" s="76"/>
      <c r="I5" s="44"/>
      <c r="J5" s="7"/>
    </row>
    <row r="6" spans="1:10" s="6" customFormat="1" ht="14.25" customHeight="1">
      <c r="A6" s="4"/>
      <c r="B6" s="5"/>
      <c r="C6" s="4" t="s">
        <v>342</v>
      </c>
      <c r="D6" s="4"/>
      <c r="E6" s="4"/>
      <c r="F6" s="5"/>
      <c r="G6" s="9"/>
      <c r="H6" s="76"/>
      <c r="I6" s="44"/>
      <c r="J6" s="7"/>
    </row>
    <row r="7" spans="1:10" s="6" customFormat="1" ht="12.75">
      <c r="A7" s="5"/>
      <c r="B7" s="5"/>
      <c r="C7" s="44" t="s">
        <v>343</v>
      </c>
      <c r="D7" s="44"/>
      <c r="E7" s="44"/>
      <c r="F7" s="137"/>
      <c r="G7" s="113"/>
      <c r="H7" s="78"/>
      <c r="I7" s="44"/>
      <c r="J7" s="7"/>
    </row>
    <row r="9" spans="1:10" s="6" customFormat="1" ht="22.5" customHeight="1">
      <c r="A9" s="124"/>
      <c r="B9" s="124"/>
      <c r="C9" s="124"/>
      <c r="D9" s="124"/>
      <c r="E9" s="124"/>
      <c r="F9" s="124"/>
      <c r="G9" s="140"/>
      <c r="H9" s="125"/>
      <c r="I9" s="126"/>
      <c r="J9" s="7"/>
    </row>
    <row r="10" spans="1:10" s="6" customFormat="1" ht="12" customHeight="1">
      <c r="A10" s="124"/>
      <c r="B10" s="124"/>
      <c r="C10" s="124"/>
      <c r="D10" s="124"/>
      <c r="E10" s="124"/>
      <c r="F10" s="124"/>
      <c r="G10" s="140"/>
      <c r="H10" s="125"/>
      <c r="I10" s="126"/>
      <c r="J10" s="7"/>
    </row>
    <row r="11" spans="1:10" s="6" customFormat="1" ht="12.75" customHeight="1">
      <c r="A11" s="124"/>
      <c r="B11" s="124"/>
      <c r="C11" s="124"/>
      <c r="D11" s="124"/>
      <c r="E11" s="124"/>
      <c r="F11" s="124"/>
      <c r="G11" s="140"/>
      <c r="H11" s="125"/>
      <c r="I11" s="126"/>
      <c r="J11" s="7"/>
    </row>
    <row r="12" spans="1:10" s="6" customFormat="1" ht="13.5" customHeight="1">
      <c r="A12" s="5"/>
      <c r="B12" s="5"/>
      <c r="C12" s="5"/>
      <c r="D12" s="5"/>
      <c r="E12" s="5"/>
      <c r="F12" s="5"/>
      <c r="G12" s="119"/>
      <c r="H12" s="79"/>
      <c r="I12" s="112"/>
      <c r="J12" s="7"/>
    </row>
    <row r="13" spans="1:10" s="6" customFormat="1" ht="13.5" customHeight="1">
      <c r="A13" s="5"/>
      <c r="B13" s="5"/>
      <c r="C13" s="5"/>
      <c r="D13" s="5"/>
      <c r="E13" s="5"/>
      <c r="F13" s="5"/>
      <c r="G13" s="9" t="s">
        <v>295</v>
      </c>
      <c r="H13" s="80"/>
      <c r="I13" s="113"/>
      <c r="J13" s="7"/>
    </row>
    <row r="14" spans="1:10" s="2" customFormat="1" ht="52.5" customHeight="1">
      <c r="A14" s="39" t="s">
        <v>254</v>
      </c>
      <c r="B14" s="39" t="s">
        <v>255</v>
      </c>
      <c r="C14" s="210" t="s">
        <v>252</v>
      </c>
      <c r="D14" s="211"/>
      <c r="E14" s="212"/>
      <c r="F14" s="39" t="s">
        <v>300</v>
      </c>
      <c r="G14" s="39" t="s">
        <v>253</v>
      </c>
      <c r="H14" s="81"/>
      <c r="I14" s="114"/>
      <c r="J14" s="49"/>
    </row>
    <row r="15" spans="1:12" s="17" customFormat="1" ht="12.75">
      <c r="A15" s="27" t="s">
        <v>232</v>
      </c>
      <c r="B15" s="27"/>
      <c r="C15" s="26"/>
      <c r="D15" s="26"/>
      <c r="E15" s="26"/>
      <c r="F15" s="27"/>
      <c r="G15" s="23">
        <f>G16+G20+G29+G42+G46+G53+G36</f>
        <v>1019227.7949999999</v>
      </c>
      <c r="H15" s="82"/>
      <c r="I15" s="115">
        <f>I16+I20+I29+I36+I42+I46+I53</f>
        <v>1006147.8</v>
      </c>
      <c r="J15" s="107"/>
      <c r="K15" s="106"/>
      <c r="L15" s="106"/>
    </row>
    <row r="16" spans="1:9" ht="27.75" customHeight="1">
      <c r="A16" s="29" t="s">
        <v>232</v>
      </c>
      <c r="B16" s="29" t="s">
        <v>234</v>
      </c>
      <c r="C16" s="26"/>
      <c r="D16" s="26"/>
      <c r="E16" s="26"/>
      <c r="F16" s="29"/>
      <c r="G16" s="25">
        <f>G17</f>
        <v>2340</v>
      </c>
      <c r="H16" s="82"/>
      <c r="I16" s="115">
        <v>2340</v>
      </c>
    </row>
    <row r="17" spans="1:9" ht="45" customHeight="1">
      <c r="A17" s="28" t="s">
        <v>232</v>
      </c>
      <c r="B17" s="28" t="s">
        <v>234</v>
      </c>
      <c r="C17" s="10" t="s">
        <v>110</v>
      </c>
      <c r="D17" s="10" t="s">
        <v>233</v>
      </c>
      <c r="E17" s="10" t="s">
        <v>233</v>
      </c>
      <c r="F17" s="28"/>
      <c r="G17" s="24">
        <f>G18</f>
        <v>2340</v>
      </c>
      <c r="H17" s="83"/>
      <c r="I17" s="116"/>
    </row>
    <row r="18" spans="1:9" ht="15" customHeight="1">
      <c r="A18" s="28" t="s">
        <v>232</v>
      </c>
      <c r="B18" s="28" t="s">
        <v>234</v>
      </c>
      <c r="C18" s="10" t="s">
        <v>110</v>
      </c>
      <c r="D18" s="10" t="s">
        <v>235</v>
      </c>
      <c r="E18" s="10" t="s">
        <v>233</v>
      </c>
      <c r="F18" s="28"/>
      <c r="G18" s="24">
        <f>G19</f>
        <v>2340</v>
      </c>
      <c r="H18" s="83"/>
      <c r="I18" s="116"/>
    </row>
    <row r="19" spans="1:9" ht="18" customHeight="1">
      <c r="A19" s="28" t="s">
        <v>232</v>
      </c>
      <c r="B19" s="28" t="s">
        <v>234</v>
      </c>
      <c r="C19" s="10" t="s">
        <v>110</v>
      </c>
      <c r="D19" s="10" t="s">
        <v>235</v>
      </c>
      <c r="E19" s="10" t="s">
        <v>233</v>
      </c>
      <c r="F19" s="28" t="s">
        <v>238</v>
      </c>
      <c r="G19" s="24">
        <v>2340</v>
      </c>
      <c r="H19" s="83"/>
      <c r="I19" s="116"/>
    </row>
    <row r="20" spans="1:10" s="17" customFormat="1" ht="41.25" customHeight="1">
      <c r="A20" s="29" t="s">
        <v>232</v>
      </c>
      <c r="B20" s="29" t="s">
        <v>235</v>
      </c>
      <c r="C20" s="26"/>
      <c r="D20" s="26"/>
      <c r="E20" s="26"/>
      <c r="F20" s="29"/>
      <c r="G20" s="25">
        <f>G21</f>
        <v>23700</v>
      </c>
      <c r="H20" s="82"/>
      <c r="I20" s="115">
        <v>23700</v>
      </c>
      <c r="J20" s="50"/>
    </row>
    <row r="21" spans="1:9" ht="41.25" customHeight="1">
      <c r="A21" s="28" t="s">
        <v>232</v>
      </c>
      <c r="B21" s="28" t="s">
        <v>235</v>
      </c>
      <c r="C21" s="10" t="s">
        <v>110</v>
      </c>
      <c r="D21" s="10" t="s">
        <v>233</v>
      </c>
      <c r="E21" s="10" t="s">
        <v>233</v>
      </c>
      <c r="F21" s="28"/>
      <c r="G21" s="24">
        <f>G22+G25+G27</f>
        <v>23700</v>
      </c>
      <c r="H21" s="83"/>
      <c r="I21" s="116"/>
    </row>
    <row r="22" spans="1:9" ht="12.75">
      <c r="A22" s="28" t="s">
        <v>232</v>
      </c>
      <c r="B22" s="28" t="s">
        <v>235</v>
      </c>
      <c r="C22" s="10" t="s">
        <v>110</v>
      </c>
      <c r="D22" s="10" t="s">
        <v>236</v>
      </c>
      <c r="E22" s="10" t="s">
        <v>233</v>
      </c>
      <c r="F22" s="28"/>
      <c r="G22" s="24">
        <f>G23</f>
        <v>18130</v>
      </c>
      <c r="H22" s="83"/>
      <c r="I22" s="116"/>
    </row>
    <row r="23" spans="1:9" ht="29.25" customHeight="1">
      <c r="A23" s="28" t="s">
        <v>232</v>
      </c>
      <c r="B23" s="28" t="s">
        <v>235</v>
      </c>
      <c r="C23" s="10" t="s">
        <v>110</v>
      </c>
      <c r="D23" s="10" t="s">
        <v>236</v>
      </c>
      <c r="E23" s="10" t="s">
        <v>232</v>
      </c>
      <c r="F23" s="28"/>
      <c r="G23" s="24">
        <f>G24</f>
        <v>18130</v>
      </c>
      <c r="H23" s="83"/>
      <c r="I23" s="116"/>
    </row>
    <row r="24" spans="1:9" ht="12.75">
      <c r="A24" s="28" t="s">
        <v>232</v>
      </c>
      <c r="B24" s="28" t="s">
        <v>235</v>
      </c>
      <c r="C24" s="10" t="s">
        <v>110</v>
      </c>
      <c r="D24" s="10" t="s">
        <v>236</v>
      </c>
      <c r="E24" s="10" t="s">
        <v>232</v>
      </c>
      <c r="F24" s="28" t="s">
        <v>238</v>
      </c>
      <c r="G24" s="24">
        <f>18930-800</f>
        <v>18130</v>
      </c>
      <c r="H24" s="83"/>
      <c r="I24" s="116"/>
    </row>
    <row r="25" spans="1:9" ht="30" customHeight="1">
      <c r="A25" s="28" t="s">
        <v>232</v>
      </c>
      <c r="B25" s="28" t="s">
        <v>235</v>
      </c>
      <c r="C25" s="10" t="s">
        <v>110</v>
      </c>
      <c r="D25" s="10" t="s">
        <v>243</v>
      </c>
      <c r="E25" s="10" t="s">
        <v>233</v>
      </c>
      <c r="F25" s="28"/>
      <c r="G25" s="24">
        <f>G26</f>
        <v>2110</v>
      </c>
      <c r="H25" s="83"/>
      <c r="I25" s="116"/>
    </row>
    <row r="26" spans="1:9" ht="12.75">
      <c r="A26" s="28" t="s">
        <v>232</v>
      </c>
      <c r="B26" s="28" t="s">
        <v>235</v>
      </c>
      <c r="C26" s="10" t="s">
        <v>110</v>
      </c>
      <c r="D26" s="10" t="s">
        <v>243</v>
      </c>
      <c r="E26" s="10" t="s">
        <v>233</v>
      </c>
      <c r="F26" s="28" t="s">
        <v>238</v>
      </c>
      <c r="G26" s="24">
        <v>2110</v>
      </c>
      <c r="H26" s="83"/>
      <c r="I26" s="116"/>
    </row>
    <row r="27" spans="1:9" ht="30" customHeight="1">
      <c r="A27" s="28" t="s">
        <v>232</v>
      </c>
      <c r="B27" s="28" t="s">
        <v>235</v>
      </c>
      <c r="C27" s="10" t="s">
        <v>110</v>
      </c>
      <c r="D27" s="10" t="s">
        <v>244</v>
      </c>
      <c r="E27" s="10" t="s">
        <v>233</v>
      </c>
      <c r="F27" s="28"/>
      <c r="G27" s="24">
        <f>G28</f>
        <v>3460</v>
      </c>
      <c r="H27" s="83"/>
      <c r="I27" s="116"/>
    </row>
    <row r="28" spans="1:9" ht="12.75">
      <c r="A28" s="28" t="s">
        <v>232</v>
      </c>
      <c r="B28" s="28" t="s">
        <v>235</v>
      </c>
      <c r="C28" s="10" t="s">
        <v>110</v>
      </c>
      <c r="D28" s="10" t="s">
        <v>244</v>
      </c>
      <c r="E28" s="10" t="s">
        <v>233</v>
      </c>
      <c r="F28" s="28" t="s">
        <v>238</v>
      </c>
      <c r="G28" s="24">
        <v>3460</v>
      </c>
      <c r="H28" s="83"/>
      <c r="I28" s="116"/>
    </row>
    <row r="29" spans="1:10" s="17" customFormat="1" ht="54" customHeight="1">
      <c r="A29" s="29" t="s">
        <v>232</v>
      </c>
      <c r="B29" s="29" t="s">
        <v>236</v>
      </c>
      <c r="C29" s="26"/>
      <c r="D29" s="26"/>
      <c r="E29" s="26"/>
      <c r="F29" s="29"/>
      <c r="G29" s="25">
        <f>G30</f>
        <v>498619.9</v>
      </c>
      <c r="H29" s="82"/>
      <c r="I29" s="115">
        <f>220254.9+12540+7540+5885+9955+27865+52080+96770+10+65720</f>
        <v>498619.9</v>
      </c>
      <c r="J29" s="50"/>
    </row>
    <row r="30" spans="1:9" ht="12.75">
      <c r="A30" s="28" t="s">
        <v>232</v>
      </c>
      <c r="B30" s="28" t="s">
        <v>236</v>
      </c>
      <c r="C30" s="10" t="s">
        <v>110</v>
      </c>
      <c r="D30" s="10" t="s">
        <v>233</v>
      </c>
      <c r="E30" s="10" t="s">
        <v>233</v>
      </c>
      <c r="F30" s="28"/>
      <c r="G30" s="24">
        <f>G31</f>
        <v>498619.9</v>
      </c>
      <c r="H30" s="83"/>
      <c r="I30" s="116"/>
    </row>
    <row r="31" spans="1:9" ht="12.75">
      <c r="A31" s="28" t="s">
        <v>232</v>
      </c>
      <c r="B31" s="28" t="s">
        <v>236</v>
      </c>
      <c r="C31" s="10" t="s">
        <v>110</v>
      </c>
      <c r="D31" s="10" t="s">
        <v>236</v>
      </c>
      <c r="E31" s="10" t="s">
        <v>233</v>
      </c>
      <c r="F31" s="28"/>
      <c r="G31" s="24">
        <f>G32+G34</f>
        <v>498619.9</v>
      </c>
      <c r="H31" s="83"/>
      <c r="I31" s="116"/>
    </row>
    <row r="32" spans="1:9" ht="27.75" customHeight="1">
      <c r="A32" s="28" t="s">
        <v>232</v>
      </c>
      <c r="B32" s="28" t="s">
        <v>236</v>
      </c>
      <c r="C32" s="10" t="s">
        <v>110</v>
      </c>
      <c r="D32" s="10" t="s">
        <v>236</v>
      </c>
      <c r="E32" s="10" t="s">
        <v>232</v>
      </c>
      <c r="F32" s="28"/>
      <c r="G32" s="24">
        <f>G33</f>
        <v>496158</v>
      </c>
      <c r="H32" s="83"/>
      <c r="I32" s="116"/>
    </row>
    <row r="33" spans="1:9" ht="12.75">
      <c r="A33" s="28" t="s">
        <v>232</v>
      </c>
      <c r="B33" s="28" t="s">
        <v>236</v>
      </c>
      <c r="C33" s="10" t="s">
        <v>110</v>
      </c>
      <c r="D33" s="10" t="s">
        <v>236</v>
      </c>
      <c r="E33" s="10" t="s">
        <v>232</v>
      </c>
      <c r="F33" s="28" t="s">
        <v>238</v>
      </c>
      <c r="G33" s="24">
        <f>507195-7837-1200-4000+2000</f>
        <v>496158</v>
      </c>
      <c r="H33" s="83"/>
      <c r="I33" s="116"/>
    </row>
    <row r="34" spans="1:9" ht="12.75">
      <c r="A34" s="28" t="s">
        <v>232</v>
      </c>
      <c r="B34" s="28" t="s">
        <v>236</v>
      </c>
      <c r="C34" s="10" t="s">
        <v>110</v>
      </c>
      <c r="D34" s="10" t="s">
        <v>236</v>
      </c>
      <c r="E34" s="10" t="s">
        <v>234</v>
      </c>
      <c r="F34" s="28"/>
      <c r="G34" s="24">
        <f>G35</f>
        <v>2461.9</v>
      </c>
      <c r="H34" s="83"/>
      <c r="I34" s="116"/>
    </row>
    <row r="35" spans="1:9" ht="12.75">
      <c r="A35" s="28" t="s">
        <v>232</v>
      </c>
      <c r="B35" s="28" t="s">
        <v>236</v>
      </c>
      <c r="C35" s="10" t="s">
        <v>110</v>
      </c>
      <c r="D35" s="10" t="s">
        <v>236</v>
      </c>
      <c r="E35" s="10" t="s">
        <v>234</v>
      </c>
      <c r="F35" s="28" t="s">
        <v>238</v>
      </c>
      <c r="G35" s="24">
        <v>2461.9</v>
      </c>
      <c r="H35" s="83"/>
      <c r="I35" s="116"/>
    </row>
    <row r="36" spans="1:10" s="17" customFormat="1" ht="12.75">
      <c r="A36" s="29" t="s">
        <v>232</v>
      </c>
      <c r="B36" s="29" t="s">
        <v>240</v>
      </c>
      <c r="C36" s="26"/>
      <c r="D36" s="26"/>
      <c r="E36" s="26"/>
      <c r="F36" s="29"/>
      <c r="G36" s="25">
        <f>G37</f>
        <v>16682</v>
      </c>
      <c r="H36" s="82"/>
      <c r="I36" s="115">
        <v>16682</v>
      </c>
      <c r="J36" s="50"/>
    </row>
    <row r="37" spans="1:9" ht="12.75">
      <c r="A37" s="28" t="s">
        <v>232</v>
      </c>
      <c r="B37" s="28" t="s">
        <v>240</v>
      </c>
      <c r="C37" s="10" t="s">
        <v>406</v>
      </c>
      <c r="D37" s="10" t="s">
        <v>233</v>
      </c>
      <c r="E37" s="10" t="s">
        <v>233</v>
      </c>
      <c r="F37" s="28"/>
      <c r="G37" s="24">
        <f>G38+G40</f>
        <v>16682</v>
      </c>
      <c r="H37" s="83"/>
      <c r="I37" s="116"/>
    </row>
    <row r="38" spans="1:9" ht="12.75">
      <c r="A38" s="28" t="s">
        <v>232</v>
      </c>
      <c r="B38" s="28" t="s">
        <v>240</v>
      </c>
      <c r="C38" s="10" t="s">
        <v>406</v>
      </c>
      <c r="D38" s="10" t="s">
        <v>233</v>
      </c>
      <c r="E38" s="10" t="s">
        <v>234</v>
      </c>
      <c r="F38" s="28"/>
      <c r="G38" s="24">
        <f>G39</f>
        <v>1375</v>
      </c>
      <c r="H38" s="83"/>
      <c r="I38" s="116"/>
    </row>
    <row r="39" spans="1:9" ht="12.75">
      <c r="A39" s="28" t="s">
        <v>232</v>
      </c>
      <c r="B39" s="28" t="s">
        <v>240</v>
      </c>
      <c r="C39" s="10" t="s">
        <v>406</v>
      </c>
      <c r="D39" s="10" t="s">
        <v>233</v>
      </c>
      <c r="E39" s="10" t="s">
        <v>234</v>
      </c>
      <c r="F39" s="28" t="s">
        <v>238</v>
      </c>
      <c r="G39" s="24">
        <v>1375</v>
      </c>
      <c r="H39" s="83"/>
      <c r="I39" s="116"/>
    </row>
    <row r="40" spans="1:9" ht="12.75">
      <c r="A40" s="28" t="s">
        <v>232</v>
      </c>
      <c r="B40" s="28" t="s">
        <v>240</v>
      </c>
      <c r="C40" s="10" t="s">
        <v>406</v>
      </c>
      <c r="D40" s="10" t="s">
        <v>233</v>
      </c>
      <c r="E40" s="10" t="s">
        <v>235</v>
      </c>
      <c r="F40" s="28"/>
      <c r="G40" s="24">
        <f>G41</f>
        <v>15307</v>
      </c>
      <c r="H40" s="83"/>
      <c r="I40" s="116"/>
    </row>
    <row r="41" spans="1:9" ht="12.75">
      <c r="A41" s="28" t="s">
        <v>232</v>
      </c>
      <c r="B41" s="28" t="s">
        <v>240</v>
      </c>
      <c r="C41" s="10" t="s">
        <v>406</v>
      </c>
      <c r="D41" s="10" t="s">
        <v>233</v>
      </c>
      <c r="E41" s="10" t="s">
        <v>235</v>
      </c>
      <c r="F41" s="28" t="s">
        <v>238</v>
      </c>
      <c r="G41" s="24">
        <v>15307</v>
      </c>
      <c r="H41" s="83"/>
      <c r="I41" s="116"/>
    </row>
    <row r="42" spans="1:10" s="17" customFormat="1" ht="28.5" customHeight="1">
      <c r="A42" s="29" t="s">
        <v>232</v>
      </c>
      <c r="B42" s="29" t="s">
        <v>243</v>
      </c>
      <c r="C42" s="26"/>
      <c r="D42" s="26"/>
      <c r="E42" s="26"/>
      <c r="F42" s="29"/>
      <c r="G42" s="25">
        <f>G43</f>
        <v>178130</v>
      </c>
      <c r="H42" s="82"/>
      <c r="I42" s="115">
        <v>165050</v>
      </c>
      <c r="J42" s="50"/>
    </row>
    <row r="43" spans="1:9" ht="12.75" customHeight="1">
      <c r="A43" s="28" t="s">
        <v>232</v>
      </c>
      <c r="B43" s="28" t="s">
        <v>243</v>
      </c>
      <c r="C43" s="10" t="s">
        <v>260</v>
      </c>
      <c r="D43" s="10" t="s">
        <v>233</v>
      </c>
      <c r="E43" s="10" t="s">
        <v>233</v>
      </c>
      <c r="F43" s="28"/>
      <c r="G43" s="24">
        <f>G44</f>
        <v>178130</v>
      </c>
      <c r="H43" s="83"/>
      <c r="I43" s="116"/>
    </row>
    <row r="44" spans="1:9" ht="12.75">
      <c r="A44" s="28" t="s">
        <v>232</v>
      </c>
      <c r="B44" s="28" t="s">
        <v>243</v>
      </c>
      <c r="C44" s="10" t="s">
        <v>260</v>
      </c>
      <c r="D44" s="10" t="s">
        <v>235</v>
      </c>
      <c r="E44" s="10" t="s">
        <v>233</v>
      </c>
      <c r="F44" s="28"/>
      <c r="G44" s="24">
        <f>G45</f>
        <v>178130</v>
      </c>
      <c r="H44" s="83"/>
      <c r="I44" s="116"/>
    </row>
    <row r="45" spans="1:9" ht="12.75">
      <c r="A45" s="28" t="s">
        <v>232</v>
      </c>
      <c r="B45" s="28" t="s">
        <v>243</v>
      </c>
      <c r="C45" s="10" t="s">
        <v>260</v>
      </c>
      <c r="D45" s="10" t="s">
        <v>235</v>
      </c>
      <c r="E45" s="10" t="s">
        <v>233</v>
      </c>
      <c r="F45" s="28" t="s">
        <v>114</v>
      </c>
      <c r="G45" s="24">
        <f>190000-5000-19000-950+13080</f>
        <v>178130</v>
      </c>
      <c r="H45" s="83">
        <v>13080</v>
      </c>
      <c r="I45" s="116"/>
    </row>
    <row r="46" spans="1:10" s="17" customFormat="1" ht="16.5" customHeight="1">
      <c r="A46" s="29" t="s">
        <v>232</v>
      </c>
      <c r="B46" s="29" t="s">
        <v>244</v>
      </c>
      <c r="C46" s="26"/>
      <c r="D46" s="26"/>
      <c r="E46" s="26"/>
      <c r="F46" s="29"/>
      <c r="G46" s="25">
        <f>G47</f>
        <v>12211.9</v>
      </c>
      <c r="H46" s="82"/>
      <c r="I46" s="115">
        <v>12211.9</v>
      </c>
      <c r="J46" s="107"/>
    </row>
    <row r="47" spans="1:9" ht="12.75">
      <c r="A47" s="28" t="s">
        <v>232</v>
      </c>
      <c r="B47" s="28" t="s">
        <v>244</v>
      </c>
      <c r="C47" s="10" t="s">
        <v>263</v>
      </c>
      <c r="D47" s="10" t="s">
        <v>233</v>
      </c>
      <c r="E47" s="10" t="s">
        <v>233</v>
      </c>
      <c r="F47" s="28"/>
      <c r="G47" s="24">
        <f>G48</f>
        <v>12211.9</v>
      </c>
      <c r="H47" s="83"/>
      <c r="I47" s="116"/>
    </row>
    <row r="48" spans="1:9" ht="12.75">
      <c r="A48" s="28" t="s">
        <v>232</v>
      </c>
      <c r="B48" s="28" t="s">
        <v>244</v>
      </c>
      <c r="C48" s="10" t="s">
        <v>263</v>
      </c>
      <c r="D48" s="10" t="s">
        <v>237</v>
      </c>
      <c r="E48" s="10" t="s">
        <v>233</v>
      </c>
      <c r="F48" s="28"/>
      <c r="G48" s="24">
        <f>G49+G51</f>
        <v>12211.9</v>
      </c>
      <c r="H48" s="83"/>
      <c r="I48" s="116"/>
    </row>
    <row r="49" spans="1:9" ht="33.75" customHeight="1">
      <c r="A49" s="28" t="s">
        <v>232</v>
      </c>
      <c r="B49" s="28" t="s">
        <v>244</v>
      </c>
      <c r="C49" s="10" t="s">
        <v>263</v>
      </c>
      <c r="D49" s="10" t="s">
        <v>237</v>
      </c>
      <c r="E49" s="10" t="s">
        <v>232</v>
      </c>
      <c r="F49" s="28"/>
      <c r="G49" s="24">
        <f>G50</f>
        <v>10211.9</v>
      </c>
      <c r="H49" s="83"/>
      <c r="I49" s="116"/>
    </row>
    <row r="50" spans="1:9" ht="12.75">
      <c r="A50" s="28" t="s">
        <v>232</v>
      </c>
      <c r="B50" s="28" t="s">
        <v>244</v>
      </c>
      <c r="C50" s="10" t="s">
        <v>263</v>
      </c>
      <c r="D50" s="10" t="s">
        <v>237</v>
      </c>
      <c r="E50" s="10" t="s">
        <v>232</v>
      </c>
      <c r="F50" s="28" t="s">
        <v>114</v>
      </c>
      <c r="G50" s="24">
        <f>15000-1501-1000-2287.1</f>
        <v>10211.9</v>
      </c>
      <c r="H50" s="83"/>
      <c r="I50" s="116"/>
    </row>
    <row r="51" spans="1:9" ht="42" customHeight="1">
      <c r="A51" s="28" t="s">
        <v>232</v>
      </c>
      <c r="B51" s="28" t="s">
        <v>244</v>
      </c>
      <c r="C51" s="10" t="s">
        <v>263</v>
      </c>
      <c r="D51" s="10" t="s">
        <v>237</v>
      </c>
      <c r="E51" s="10" t="s">
        <v>234</v>
      </c>
      <c r="F51" s="28"/>
      <c r="G51" s="24">
        <f>G52</f>
        <v>2000</v>
      </c>
      <c r="H51" s="83"/>
      <c r="I51" s="116"/>
    </row>
    <row r="52" spans="1:9" ht="17.25" customHeight="1">
      <c r="A52" s="28" t="s">
        <v>232</v>
      </c>
      <c r="B52" s="28" t="s">
        <v>244</v>
      </c>
      <c r="C52" s="10" t="s">
        <v>263</v>
      </c>
      <c r="D52" s="10" t="s">
        <v>237</v>
      </c>
      <c r="E52" s="10" t="s">
        <v>234</v>
      </c>
      <c r="F52" s="28" t="s">
        <v>114</v>
      </c>
      <c r="G52" s="24">
        <v>2000</v>
      </c>
      <c r="H52" s="83"/>
      <c r="I52" s="116"/>
    </row>
    <row r="53" spans="1:10" s="17" customFormat="1" ht="18" customHeight="1">
      <c r="A53" s="29" t="s">
        <v>232</v>
      </c>
      <c r="B53" s="29" t="s">
        <v>246</v>
      </c>
      <c r="C53" s="26"/>
      <c r="D53" s="26"/>
      <c r="E53" s="26"/>
      <c r="F53" s="29"/>
      <c r="G53" s="25">
        <f>G54+G57+G74+G84+G70</f>
        <v>287543.99499999994</v>
      </c>
      <c r="H53" s="82"/>
      <c r="I53" s="115">
        <f>49898.8+73+100+80+13071+197939.2+347+400+25635</f>
        <v>287544</v>
      </c>
      <c r="J53" s="107"/>
    </row>
    <row r="54" spans="1:9" ht="12.75">
      <c r="A54" s="28" t="s">
        <v>232</v>
      </c>
      <c r="B54" s="28" t="s">
        <v>246</v>
      </c>
      <c r="C54" s="10" t="s">
        <v>109</v>
      </c>
      <c r="D54" s="10" t="s">
        <v>233</v>
      </c>
      <c r="E54" s="10" t="s">
        <v>233</v>
      </c>
      <c r="F54" s="28"/>
      <c r="G54" s="24">
        <f>G55</f>
        <v>7933.92</v>
      </c>
      <c r="H54" s="83"/>
      <c r="I54" s="116"/>
    </row>
    <row r="55" spans="1:9" ht="12.75">
      <c r="A55" s="28" t="s">
        <v>232</v>
      </c>
      <c r="B55" s="28" t="s">
        <v>246</v>
      </c>
      <c r="C55" s="10" t="s">
        <v>109</v>
      </c>
      <c r="D55" s="10" t="s">
        <v>65</v>
      </c>
      <c r="E55" s="10" t="s">
        <v>233</v>
      </c>
      <c r="F55" s="28"/>
      <c r="G55" s="24">
        <f>G56</f>
        <v>7933.92</v>
      </c>
      <c r="H55" s="83"/>
      <c r="I55" s="116"/>
    </row>
    <row r="56" spans="1:9" ht="14.25" customHeight="1">
      <c r="A56" s="28" t="s">
        <v>232</v>
      </c>
      <c r="B56" s="28" t="s">
        <v>246</v>
      </c>
      <c r="C56" s="10" t="s">
        <v>109</v>
      </c>
      <c r="D56" s="10" t="s">
        <v>65</v>
      </c>
      <c r="E56" s="10" t="s">
        <v>233</v>
      </c>
      <c r="F56" s="28" t="s">
        <v>238</v>
      </c>
      <c r="G56" s="24">
        <f>7652.3+281.62</f>
        <v>7933.92</v>
      </c>
      <c r="H56" s="83"/>
      <c r="I56" s="116"/>
    </row>
    <row r="57" spans="1:9" ht="42.75" customHeight="1">
      <c r="A57" s="28" t="s">
        <v>232</v>
      </c>
      <c r="B57" s="28" t="s">
        <v>246</v>
      </c>
      <c r="C57" s="10" t="s">
        <v>110</v>
      </c>
      <c r="D57" s="10" t="s">
        <v>233</v>
      </c>
      <c r="E57" s="10" t="s">
        <v>233</v>
      </c>
      <c r="F57" s="28"/>
      <c r="G57" s="24">
        <f>G58+G67</f>
        <v>32709.1</v>
      </c>
      <c r="H57" s="83"/>
      <c r="I57" s="116"/>
    </row>
    <row r="58" spans="1:10" ht="12.75">
      <c r="A58" s="28" t="s">
        <v>232</v>
      </c>
      <c r="B58" s="28" t="s">
        <v>246</v>
      </c>
      <c r="C58" s="10" t="s">
        <v>110</v>
      </c>
      <c r="D58" s="10" t="s">
        <v>236</v>
      </c>
      <c r="E58" s="10" t="s">
        <v>233</v>
      </c>
      <c r="F58" s="28"/>
      <c r="G58" s="24">
        <f>G59+G61+G63+G65</f>
        <v>32309.1</v>
      </c>
      <c r="H58" s="83"/>
      <c r="I58" s="116"/>
      <c r="J58" s="108"/>
    </row>
    <row r="59" spans="1:9" ht="44.25" customHeight="1">
      <c r="A59" s="28" t="s">
        <v>232</v>
      </c>
      <c r="B59" s="28" t="s">
        <v>246</v>
      </c>
      <c r="C59" s="10" t="s">
        <v>110</v>
      </c>
      <c r="D59" s="10" t="s">
        <v>236</v>
      </c>
      <c r="E59" s="10" t="s">
        <v>234</v>
      </c>
      <c r="F59" s="28"/>
      <c r="G59" s="24">
        <f>G60</f>
        <v>11538.1</v>
      </c>
      <c r="H59" s="83"/>
      <c r="I59" s="116"/>
    </row>
    <row r="60" spans="1:9" ht="12.75">
      <c r="A60" s="28" t="s">
        <v>232</v>
      </c>
      <c r="B60" s="28" t="s">
        <v>246</v>
      </c>
      <c r="C60" s="10" t="s">
        <v>110</v>
      </c>
      <c r="D60" s="10" t="s">
        <v>236</v>
      </c>
      <c r="E60" s="10" t="s">
        <v>234</v>
      </c>
      <c r="F60" s="28" t="s">
        <v>238</v>
      </c>
      <c r="G60" s="24">
        <f>14000-2461.9</f>
        <v>11538.1</v>
      </c>
      <c r="H60" s="83"/>
      <c r="I60" s="116"/>
    </row>
    <row r="61" spans="1:9" ht="33" customHeight="1">
      <c r="A61" s="28" t="s">
        <v>232</v>
      </c>
      <c r="B61" s="28" t="s">
        <v>246</v>
      </c>
      <c r="C61" s="10" t="s">
        <v>110</v>
      </c>
      <c r="D61" s="10" t="s">
        <v>236</v>
      </c>
      <c r="E61" s="10" t="s">
        <v>237</v>
      </c>
      <c r="F61" s="28"/>
      <c r="G61" s="24">
        <f>G62</f>
        <v>5688</v>
      </c>
      <c r="H61" s="83"/>
      <c r="I61" s="116"/>
    </row>
    <row r="62" spans="1:9" ht="15.75" customHeight="1">
      <c r="A62" s="28" t="s">
        <v>232</v>
      </c>
      <c r="B62" s="28" t="s">
        <v>246</v>
      </c>
      <c r="C62" s="10" t="s">
        <v>110</v>
      </c>
      <c r="D62" s="10" t="s">
        <v>236</v>
      </c>
      <c r="E62" s="10" t="s">
        <v>237</v>
      </c>
      <c r="F62" s="28" t="s">
        <v>238</v>
      </c>
      <c r="G62" s="24">
        <f>5743-55</f>
        <v>5688</v>
      </c>
      <c r="H62" s="83"/>
      <c r="I62" s="116"/>
    </row>
    <row r="63" spans="1:9" ht="58.5" customHeight="1">
      <c r="A63" s="28" t="s">
        <v>232</v>
      </c>
      <c r="B63" s="28" t="s">
        <v>246</v>
      </c>
      <c r="C63" s="10" t="s">
        <v>110</v>
      </c>
      <c r="D63" s="10" t="s">
        <v>236</v>
      </c>
      <c r="E63" s="10" t="s">
        <v>240</v>
      </c>
      <c r="F63" s="28"/>
      <c r="G63" s="24">
        <f>G64</f>
        <v>13026</v>
      </c>
      <c r="H63" s="83"/>
      <c r="I63" s="116"/>
    </row>
    <row r="64" spans="1:10" ht="15.75" customHeight="1">
      <c r="A64" s="28" t="s">
        <v>232</v>
      </c>
      <c r="B64" s="28" t="s">
        <v>246</v>
      </c>
      <c r="C64" s="10" t="s">
        <v>110</v>
      </c>
      <c r="D64" s="10" t="s">
        <v>236</v>
      </c>
      <c r="E64" s="10" t="s">
        <v>240</v>
      </c>
      <c r="F64" s="28" t="s">
        <v>238</v>
      </c>
      <c r="G64" s="24">
        <f>13153-127</f>
        <v>13026</v>
      </c>
      <c r="H64" s="83"/>
      <c r="I64" s="116"/>
      <c r="J64" s="108"/>
    </row>
    <row r="65" spans="1:9" ht="33" customHeight="1">
      <c r="A65" s="28" t="s">
        <v>232</v>
      </c>
      <c r="B65" s="28" t="s">
        <v>246</v>
      </c>
      <c r="C65" s="10" t="s">
        <v>110</v>
      </c>
      <c r="D65" s="10" t="s">
        <v>236</v>
      </c>
      <c r="E65" s="10" t="s">
        <v>243</v>
      </c>
      <c r="F65" s="28"/>
      <c r="G65" s="24">
        <f>G66</f>
        <v>2057</v>
      </c>
      <c r="H65" s="83"/>
      <c r="I65" s="116"/>
    </row>
    <row r="66" spans="1:10" ht="15.75" customHeight="1">
      <c r="A66" s="28" t="s">
        <v>232</v>
      </c>
      <c r="B66" s="28" t="s">
        <v>246</v>
      </c>
      <c r="C66" s="10" t="s">
        <v>110</v>
      </c>
      <c r="D66" s="10" t="s">
        <v>236</v>
      </c>
      <c r="E66" s="10" t="s">
        <v>243</v>
      </c>
      <c r="F66" s="28" t="s">
        <v>238</v>
      </c>
      <c r="G66" s="24">
        <f>2077-20</f>
        <v>2057</v>
      </c>
      <c r="H66" s="83"/>
      <c r="I66" s="116"/>
      <c r="J66" s="108"/>
    </row>
    <row r="67" spans="1:9" ht="15.75" customHeight="1">
      <c r="A67" s="28" t="s">
        <v>232</v>
      </c>
      <c r="B67" s="28" t="s">
        <v>246</v>
      </c>
      <c r="C67" s="10" t="s">
        <v>110</v>
      </c>
      <c r="D67" s="10" t="s">
        <v>66</v>
      </c>
      <c r="E67" s="10" t="s">
        <v>233</v>
      </c>
      <c r="F67" s="28"/>
      <c r="G67" s="24">
        <f>G68</f>
        <v>400</v>
      </c>
      <c r="H67" s="83"/>
      <c r="I67" s="116"/>
    </row>
    <row r="68" spans="1:9" ht="33" customHeight="1">
      <c r="A68" s="28" t="s">
        <v>232</v>
      </c>
      <c r="B68" s="28" t="s">
        <v>246</v>
      </c>
      <c r="C68" s="10" t="s">
        <v>110</v>
      </c>
      <c r="D68" s="10" t="s">
        <v>66</v>
      </c>
      <c r="E68" s="10" t="s">
        <v>66</v>
      </c>
      <c r="F68" s="28"/>
      <c r="G68" s="24">
        <f>G69</f>
        <v>400</v>
      </c>
      <c r="H68" s="83"/>
      <c r="I68" s="116"/>
    </row>
    <row r="69" spans="1:9" ht="15.75" customHeight="1">
      <c r="A69" s="28" t="s">
        <v>232</v>
      </c>
      <c r="B69" s="28" t="s">
        <v>246</v>
      </c>
      <c r="C69" s="10" t="s">
        <v>110</v>
      </c>
      <c r="D69" s="10" t="s">
        <v>66</v>
      </c>
      <c r="E69" s="10" t="s">
        <v>66</v>
      </c>
      <c r="F69" s="28" t="s">
        <v>109</v>
      </c>
      <c r="G69" s="24">
        <v>400</v>
      </c>
      <c r="H69" s="83"/>
      <c r="I69" s="116"/>
    </row>
    <row r="70" spans="1:9" ht="46.5" customHeight="1">
      <c r="A70" s="28" t="s">
        <v>232</v>
      </c>
      <c r="B70" s="28" t="s">
        <v>246</v>
      </c>
      <c r="C70" s="10" t="s">
        <v>334</v>
      </c>
      <c r="D70" s="10" t="s">
        <v>233</v>
      </c>
      <c r="E70" s="10" t="s">
        <v>233</v>
      </c>
      <c r="F70" s="28"/>
      <c r="G70" s="24">
        <f>G71</f>
        <v>20000</v>
      </c>
      <c r="H70" s="83"/>
      <c r="I70" s="116"/>
    </row>
    <row r="71" spans="1:9" ht="37.5" customHeight="1">
      <c r="A71" s="28" t="s">
        <v>232</v>
      </c>
      <c r="B71" s="28" t="s">
        <v>246</v>
      </c>
      <c r="C71" s="10" t="s">
        <v>334</v>
      </c>
      <c r="D71" s="10" t="s">
        <v>234</v>
      </c>
      <c r="E71" s="10" t="s">
        <v>233</v>
      </c>
      <c r="F71" s="28"/>
      <c r="G71" s="24">
        <f>G72</f>
        <v>20000</v>
      </c>
      <c r="H71" s="83"/>
      <c r="I71" s="116"/>
    </row>
    <row r="72" spans="1:10" ht="51" customHeight="1">
      <c r="A72" s="28" t="s">
        <v>232</v>
      </c>
      <c r="B72" s="28" t="s">
        <v>246</v>
      </c>
      <c r="C72" s="10" t="s">
        <v>334</v>
      </c>
      <c r="D72" s="10" t="s">
        <v>234</v>
      </c>
      <c r="E72" s="10" t="s">
        <v>232</v>
      </c>
      <c r="F72" s="28"/>
      <c r="G72" s="24">
        <f>G73</f>
        <v>20000</v>
      </c>
      <c r="H72" s="83"/>
      <c r="I72" s="116"/>
      <c r="J72" s="108"/>
    </row>
    <row r="73" spans="1:9" ht="15.75" customHeight="1">
      <c r="A73" s="28" t="s">
        <v>232</v>
      </c>
      <c r="B73" s="28" t="s">
        <v>246</v>
      </c>
      <c r="C73" s="10" t="s">
        <v>334</v>
      </c>
      <c r="D73" s="10" t="s">
        <v>234</v>
      </c>
      <c r="E73" s="10" t="s">
        <v>232</v>
      </c>
      <c r="F73" s="28" t="s">
        <v>238</v>
      </c>
      <c r="G73" s="24">
        <v>20000</v>
      </c>
      <c r="H73" s="83"/>
      <c r="I73" s="116"/>
    </row>
    <row r="74" spans="1:9" ht="28.5" customHeight="1">
      <c r="A74" s="28" t="s">
        <v>232</v>
      </c>
      <c r="B74" s="28" t="s">
        <v>246</v>
      </c>
      <c r="C74" s="10" t="s">
        <v>296</v>
      </c>
      <c r="D74" s="10" t="s">
        <v>233</v>
      </c>
      <c r="E74" s="10" t="s">
        <v>233</v>
      </c>
      <c r="F74" s="28"/>
      <c r="G74" s="24">
        <f>G75</f>
        <v>191273.87499999997</v>
      </c>
      <c r="H74" s="83"/>
      <c r="I74" s="116"/>
    </row>
    <row r="75" spans="1:9" ht="12.75">
      <c r="A75" s="28" t="s">
        <v>232</v>
      </c>
      <c r="B75" s="28" t="s">
        <v>246</v>
      </c>
      <c r="C75" s="10" t="s">
        <v>296</v>
      </c>
      <c r="D75" s="10" t="s">
        <v>235</v>
      </c>
      <c r="E75" s="10" t="s">
        <v>233</v>
      </c>
      <c r="F75" s="28"/>
      <c r="G75" s="24">
        <f>G76+G78+G80+G82</f>
        <v>191273.87499999997</v>
      </c>
      <c r="H75" s="83"/>
      <c r="I75" s="116"/>
    </row>
    <row r="76" spans="1:9" ht="30" customHeight="1">
      <c r="A76" s="28" t="s">
        <v>232</v>
      </c>
      <c r="B76" s="28" t="s">
        <v>246</v>
      </c>
      <c r="C76" s="10" t="s">
        <v>296</v>
      </c>
      <c r="D76" s="10" t="s">
        <v>235</v>
      </c>
      <c r="E76" s="10" t="s">
        <v>98</v>
      </c>
      <c r="F76" s="28"/>
      <c r="G76" s="24">
        <f>G77</f>
        <v>347</v>
      </c>
      <c r="H76" s="83"/>
      <c r="I76" s="116"/>
    </row>
    <row r="77" spans="1:9" ht="12.75">
      <c r="A77" s="28" t="s">
        <v>232</v>
      </c>
      <c r="B77" s="28" t="s">
        <v>246</v>
      </c>
      <c r="C77" s="10" t="s">
        <v>296</v>
      </c>
      <c r="D77" s="10" t="s">
        <v>235</v>
      </c>
      <c r="E77" s="10" t="s">
        <v>98</v>
      </c>
      <c r="F77" s="28" t="s">
        <v>238</v>
      </c>
      <c r="G77" s="24">
        <v>347</v>
      </c>
      <c r="H77" s="83"/>
      <c r="I77" s="116"/>
    </row>
    <row r="78" spans="1:9" ht="46.5" customHeight="1">
      <c r="A78" s="28" t="s">
        <v>232</v>
      </c>
      <c r="B78" s="28" t="s">
        <v>246</v>
      </c>
      <c r="C78" s="10" t="s">
        <v>296</v>
      </c>
      <c r="D78" s="10" t="s">
        <v>235</v>
      </c>
      <c r="E78" s="10" t="s">
        <v>99</v>
      </c>
      <c r="F78" s="28"/>
      <c r="G78" s="24">
        <f>G79</f>
        <v>890.8</v>
      </c>
      <c r="H78" s="83"/>
      <c r="I78" s="116"/>
    </row>
    <row r="79" spans="1:9" ht="12.75">
      <c r="A79" s="28" t="s">
        <v>232</v>
      </c>
      <c r="B79" s="28" t="s">
        <v>246</v>
      </c>
      <c r="C79" s="10" t="s">
        <v>296</v>
      </c>
      <c r="D79" s="10" t="s">
        <v>235</v>
      </c>
      <c r="E79" s="10" t="s">
        <v>99</v>
      </c>
      <c r="F79" s="28" t="s">
        <v>114</v>
      </c>
      <c r="G79" s="24">
        <f>1390.8-500</f>
        <v>890.8</v>
      </c>
      <c r="H79" s="83"/>
      <c r="I79" s="116"/>
    </row>
    <row r="80" spans="1:9" ht="25.5" customHeight="1">
      <c r="A80" s="28" t="s">
        <v>232</v>
      </c>
      <c r="B80" s="28" t="s">
        <v>246</v>
      </c>
      <c r="C80" s="10" t="s">
        <v>296</v>
      </c>
      <c r="D80" s="10" t="s">
        <v>235</v>
      </c>
      <c r="E80" s="10" t="s">
        <v>312</v>
      </c>
      <c r="F80" s="28"/>
      <c r="G80" s="24">
        <f>G81</f>
        <v>189536.07499999998</v>
      </c>
      <c r="H80" s="83"/>
      <c r="I80" s="116"/>
    </row>
    <row r="81" spans="1:9" ht="15" customHeight="1">
      <c r="A81" s="28" t="s">
        <v>232</v>
      </c>
      <c r="B81" s="28" t="s">
        <v>246</v>
      </c>
      <c r="C81" s="10" t="s">
        <v>296</v>
      </c>
      <c r="D81" s="10" t="s">
        <v>235</v>
      </c>
      <c r="E81" s="10" t="s">
        <v>312</v>
      </c>
      <c r="F81" s="28" t="s">
        <v>114</v>
      </c>
      <c r="G81" s="24">
        <f>140364.4-30000-300+80000+3135-3135-528.325</f>
        <v>189536.07499999998</v>
      </c>
      <c r="H81" s="83"/>
      <c r="I81" s="116"/>
    </row>
    <row r="82" spans="1:9" ht="33" customHeight="1">
      <c r="A82" s="28" t="s">
        <v>232</v>
      </c>
      <c r="B82" s="28" t="s">
        <v>246</v>
      </c>
      <c r="C82" s="10" t="s">
        <v>296</v>
      </c>
      <c r="D82" s="10" t="s">
        <v>235</v>
      </c>
      <c r="E82" s="10" t="s">
        <v>423</v>
      </c>
      <c r="F82" s="28"/>
      <c r="G82" s="24">
        <f>G83</f>
        <v>500</v>
      </c>
      <c r="H82" s="83"/>
      <c r="I82" s="116"/>
    </row>
    <row r="83" spans="1:9" ht="15" customHeight="1">
      <c r="A83" s="28" t="s">
        <v>232</v>
      </c>
      <c r="B83" s="28" t="s">
        <v>246</v>
      </c>
      <c r="C83" s="10" t="s">
        <v>296</v>
      </c>
      <c r="D83" s="10" t="s">
        <v>235</v>
      </c>
      <c r="E83" s="10" t="s">
        <v>423</v>
      </c>
      <c r="F83" s="28" t="s">
        <v>238</v>
      </c>
      <c r="G83" s="24">
        <v>500</v>
      </c>
      <c r="H83" s="83"/>
      <c r="I83" s="116"/>
    </row>
    <row r="84" spans="1:9" ht="17.25" customHeight="1">
      <c r="A84" s="28" t="s">
        <v>232</v>
      </c>
      <c r="B84" s="28" t="s">
        <v>246</v>
      </c>
      <c r="C84" s="10" t="s">
        <v>189</v>
      </c>
      <c r="D84" s="10" t="s">
        <v>233</v>
      </c>
      <c r="E84" s="10" t="s">
        <v>233</v>
      </c>
      <c r="F84" s="28"/>
      <c r="G84" s="24">
        <f>G85+G87+G95+G89</f>
        <v>35627.1</v>
      </c>
      <c r="H84" s="83"/>
      <c r="I84" s="116"/>
    </row>
    <row r="85" spans="1:9" ht="42" customHeight="1">
      <c r="A85" s="28" t="s">
        <v>232</v>
      </c>
      <c r="B85" s="28" t="s">
        <v>246</v>
      </c>
      <c r="C85" s="10" t="s">
        <v>189</v>
      </c>
      <c r="D85" s="10" t="s">
        <v>232</v>
      </c>
      <c r="E85" s="10" t="s">
        <v>233</v>
      </c>
      <c r="F85" s="28"/>
      <c r="G85" s="24">
        <f>G86</f>
        <v>3950</v>
      </c>
      <c r="H85" s="83"/>
      <c r="I85" s="116"/>
    </row>
    <row r="86" spans="1:9" ht="12.75">
      <c r="A86" s="28" t="s">
        <v>232</v>
      </c>
      <c r="B86" s="28" t="s">
        <v>246</v>
      </c>
      <c r="C86" s="10" t="s">
        <v>189</v>
      </c>
      <c r="D86" s="10" t="s">
        <v>232</v>
      </c>
      <c r="E86" s="10" t="s">
        <v>233</v>
      </c>
      <c r="F86" s="28" t="s">
        <v>238</v>
      </c>
      <c r="G86" s="24">
        <v>3950</v>
      </c>
      <c r="H86" s="83"/>
      <c r="I86" s="116"/>
    </row>
    <row r="87" spans="1:9" ht="42.75" customHeight="1">
      <c r="A87" s="28" t="s">
        <v>232</v>
      </c>
      <c r="B87" s="28" t="s">
        <v>246</v>
      </c>
      <c r="C87" s="10" t="s">
        <v>189</v>
      </c>
      <c r="D87" s="10" t="s">
        <v>234</v>
      </c>
      <c r="E87" s="10" t="s">
        <v>233</v>
      </c>
      <c r="F87" s="28"/>
      <c r="G87" s="24">
        <f>G88</f>
        <v>953</v>
      </c>
      <c r="H87" s="83"/>
      <c r="I87" s="116"/>
    </row>
    <row r="88" spans="1:9" ht="12.75">
      <c r="A88" s="28" t="s">
        <v>232</v>
      </c>
      <c r="B88" s="28" t="s">
        <v>246</v>
      </c>
      <c r="C88" s="10" t="s">
        <v>189</v>
      </c>
      <c r="D88" s="10" t="s">
        <v>234</v>
      </c>
      <c r="E88" s="10" t="s">
        <v>233</v>
      </c>
      <c r="F88" s="28" t="s">
        <v>238</v>
      </c>
      <c r="G88" s="24">
        <v>953</v>
      </c>
      <c r="H88" s="83"/>
      <c r="I88" s="116"/>
    </row>
    <row r="89" spans="1:9" ht="30.75" customHeight="1">
      <c r="A89" s="28" t="s">
        <v>232</v>
      </c>
      <c r="B89" s="28" t="s">
        <v>246</v>
      </c>
      <c r="C89" s="10" t="s">
        <v>189</v>
      </c>
      <c r="D89" s="10" t="s">
        <v>235</v>
      </c>
      <c r="E89" s="10" t="s">
        <v>233</v>
      </c>
      <c r="F89" s="28"/>
      <c r="G89" s="24">
        <f>G90</f>
        <v>24000</v>
      </c>
      <c r="H89" s="83"/>
      <c r="I89" s="116"/>
    </row>
    <row r="90" spans="1:9" ht="16.5" customHeight="1">
      <c r="A90" s="28" t="s">
        <v>232</v>
      </c>
      <c r="B90" s="28" t="s">
        <v>246</v>
      </c>
      <c r="C90" s="10" t="s">
        <v>189</v>
      </c>
      <c r="D90" s="10" t="s">
        <v>235</v>
      </c>
      <c r="E90" s="10" t="s">
        <v>233</v>
      </c>
      <c r="F90" s="28" t="s">
        <v>238</v>
      </c>
      <c r="G90" s="24">
        <f>G92+G94</f>
        <v>24000</v>
      </c>
      <c r="H90" s="83"/>
      <c r="I90" s="116"/>
    </row>
    <row r="91" spans="1:9" ht="45.75" customHeight="1">
      <c r="A91" s="28" t="s">
        <v>232</v>
      </c>
      <c r="B91" s="28" t="s">
        <v>246</v>
      </c>
      <c r="C91" s="10" t="s">
        <v>189</v>
      </c>
      <c r="D91" s="10" t="s">
        <v>235</v>
      </c>
      <c r="E91" s="10" t="s">
        <v>232</v>
      </c>
      <c r="F91" s="28"/>
      <c r="G91" s="24">
        <f>G92</f>
        <v>3500</v>
      </c>
      <c r="H91" s="83"/>
      <c r="I91" s="116"/>
    </row>
    <row r="92" spans="1:9" ht="21" customHeight="1">
      <c r="A92" s="28" t="s">
        <v>232</v>
      </c>
      <c r="B92" s="28" t="s">
        <v>246</v>
      </c>
      <c r="C92" s="10" t="s">
        <v>189</v>
      </c>
      <c r="D92" s="10" t="s">
        <v>235</v>
      </c>
      <c r="E92" s="10" t="s">
        <v>232</v>
      </c>
      <c r="F92" s="28" t="s">
        <v>238</v>
      </c>
      <c r="G92" s="24">
        <f>4520-1020</f>
        <v>3500</v>
      </c>
      <c r="H92" s="83"/>
      <c r="I92" s="116"/>
    </row>
    <row r="93" spans="1:9" ht="46.5" customHeight="1">
      <c r="A93" s="28" t="s">
        <v>232</v>
      </c>
      <c r="B93" s="28" t="s">
        <v>246</v>
      </c>
      <c r="C93" s="10" t="s">
        <v>189</v>
      </c>
      <c r="D93" s="10" t="s">
        <v>235</v>
      </c>
      <c r="E93" s="10" t="s">
        <v>234</v>
      </c>
      <c r="F93" s="28"/>
      <c r="G93" s="24">
        <f>G94</f>
        <v>20500</v>
      </c>
      <c r="H93" s="83"/>
      <c r="I93" s="116"/>
    </row>
    <row r="94" spans="1:9" ht="16.5" customHeight="1">
      <c r="A94" s="28" t="s">
        <v>232</v>
      </c>
      <c r="B94" s="28" t="s">
        <v>246</v>
      </c>
      <c r="C94" s="10" t="s">
        <v>189</v>
      </c>
      <c r="D94" s="10" t="s">
        <v>235</v>
      </c>
      <c r="E94" s="10" t="s">
        <v>234</v>
      </c>
      <c r="F94" s="28" t="s">
        <v>238</v>
      </c>
      <c r="G94" s="24">
        <f>2500+11980+5000+1020</f>
        <v>20500</v>
      </c>
      <c r="H94" s="83"/>
      <c r="I94" s="116"/>
    </row>
    <row r="95" spans="1:9" ht="41.25" customHeight="1">
      <c r="A95" s="28" t="s">
        <v>232</v>
      </c>
      <c r="B95" s="28" t="s">
        <v>246</v>
      </c>
      <c r="C95" s="10" t="s">
        <v>189</v>
      </c>
      <c r="D95" s="10" t="s">
        <v>236</v>
      </c>
      <c r="E95" s="10" t="s">
        <v>233</v>
      </c>
      <c r="F95" s="28"/>
      <c r="G95" s="24">
        <f>G96</f>
        <v>6724.1</v>
      </c>
      <c r="H95" s="83"/>
      <c r="I95" s="116"/>
    </row>
    <row r="96" spans="1:9" ht="12.75">
      <c r="A96" s="28" t="s">
        <v>232</v>
      </c>
      <c r="B96" s="28" t="s">
        <v>246</v>
      </c>
      <c r="C96" s="10" t="s">
        <v>189</v>
      </c>
      <c r="D96" s="10" t="s">
        <v>236</v>
      </c>
      <c r="E96" s="10" t="s">
        <v>233</v>
      </c>
      <c r="F96" s="28" t="s">
        <v>238</v>
      </c>
      <c r="G96" s="24">
        <v>6724.1</v>
      </c>
      <c r="H96" s="83"/>
      <c r="I96" s="116"/>
    </row>
    <row r="97" spans="1:10" s="17" customFormat="1" ht="31.5" customHeight="1">
      <c r="A97" s="29" t="s">
        <v>235</v>
      </c>
      <c r="B97" s="29"/>
      <c r="C97" s="26"/>
      <c r="D97" s="26"/>
      <c r="E97" s="26"/>
      <c r="F97" s="29"/>
      <c r="G97" s="25">
        <f>G98</f>
        <v>11934.5</v>
      </c>
      <c r="H97" s="82"/>
      <c r="I97" s="115">
        <f>I98</f>
        <v>11934.5</v>
      </c>
      <c r="J97" s="50"/>
    </row>
    <row r="98" spans="1:10" s="17" customFormat="1" ht="45" customHeight="1">
      <c r="A98" s="29" t="s">
        <v>235</v>
      </c>
      <c r="B98" s="29" t="s">
        <v>247</v>
      </c>
      <c r="C98" s="26"/>
      <c r="D98" s="26"/>
      <c r="E98" s="26"/>
      <c r="F98" s="29"/>
      <c r="G98" s="25">
        <f>G99+G102+G106</f>
        <v>11934.5</v>
      </c>
      <c r="H98" s="82"/>
      <c r="I98" s="115">
        <f>2934.5+9000</f>
        <v>11934.5</v>
      </c>
      <c r="J98" s="50"/>
    </row>
    <row r="99" spans="1:9" ht="17.25" customHeight="1">
      <c r="A99" s="28" t="s">
        <v>235</v>
      </c>
      <c r="B99" s="28" t="s">
        <v>247</v>
      </c>
      <c r="C99" s="10" t="s">
        <v>185</v>
      </c>
      <c r="D99" s="10" t="s">
        <v>233</v>
      </c>
      <c r="E99" s="10" t="s">
        <v>233</v>
      </c>
      <c r="F99" s="28"/>
      <c r="G99" s="24">
        <f>G100</f>
        <v>361.5</v>
      </c>
      <c r="H99" s="83"/>
      <c r="I99" s="116"/>
    </row>
    <row r="100" spans="1:10" s="16" customFormat="1" ht="31.5" customHeight="1">
      <c r="A100" s="28" t="s">
        <v>235</v>
      </c>
      <c r="B100" s="28" t="s">
        <v>247</v>
      </c>
      <c r="C100" s="10" t="s">
        <v>185</v>
      </c>
      <c r="D100" s="10" t="s">
        <v>232</v>
      </c>
      <c r="E100" s="10" t="s">
        <v>233</v>
      </c>
      <c r="F100" s="28"/>
      <c r="G100" s="24">
        <f>G101</f>
        <v>361.5</v>
      </c>
      <c r="H100" s="83"/>
      <c r="I100" s="116"/>
      <c r="J100" s="51"/>
    </row>
    <row r="101" spans="1:9" ht="16.5" customHeight="1">
      <c r="A101" s="28" t="s">
        <v>235</v>
      </c>
      <c r="B101" s="28" t="s">
        <v>247</v>
      </c>
      <c r="C101" s="10" t="s">
        <v>185</v>
      </c>
      <c r="D101" s="10" t="s">
        <v>232</v>
      </c>
      <c r="E101" s="10" t="s">
        <v>233</v>
      </c>
      <c r="F101" s="28" t="s">
        <v>109</v>
      </c>
      <c r="G101" s="24">
        <v>361.5</v>
      </c>
      <c r="H101" s="83"/>
      <c r="I101" s="116"/>
    </row>
    <row r="102" spans="1:9" ht="45" customHeight="1">
      <c r="A102" s="28" t="s">
        <v>235</v>
      </c>
      <c r="B102" s="28" t="s">
        <v>247</v>
      </c>
      <c r="C102" s="10" t="s">
        <v>328</v>
      </c>
      <c r="D102" s="10" t="s">
        <v>233</v>
      </c>
      <c r="E102" s="10" t="s">
        <v>233</v>
      </c>
      <c r="F102" s="28"/>
      <c r="G102" s="24">
        <f>G103</f>
        <v>2573</v>
      </c>
      <c r="H102" s="83"/>
      <c r="I102" s="116"/>
    </row>
    <row r="103" spans="1:9" ht="16.5" customHeight="1">
      <c r="A103" s="28" t="s">
        <v>235</v>
      </c>
      <c r="B103" s="28" t="s">
        <v>247</v>
      </c>
      <c r="C103" s="10" t="s">
        <v>328</v>
      </c>
      <c r="D103" s="10" t="s">
        <v>66</v>
      </c>
      <c r="E103" s="10" t="s">
        <v>233</v>
      </c>
      <c r="F103" s="28"/>
      <c r="G103" s="24">
        <f>G104</f>
        <v>2573</v>
      </c>
      <c r="H103" s="83"/>
      <c r="I103" s="116"/>
    </row>
    <row r="104" spans="1:9" ht="30" customHeight="1">
      <c r="A104" s="28" t="s">
        <v>235</v>
      </c>
      <c r="B104" s="28" t="s">
        <v>247</v>
      </c>
      <c r="C104" s="10" t="s">
        <v>328</v>
      </c>
      <c r="D104" s="10" t="s">
        <v>66</v>
      </c>
      <c r="E104" s="10" t="s">
        <v>66</v>
      </c>
      <c r="F104" s="28"/>
      <c r="G104" s="24">
        <f>G105</f>
        <v>2573</v>
      </c>
      <c r="H104" s="83"/>
      <c r="I104" s="116"/>
    </row>
    <row r="105" spans="1:9" ht="18" customHeight="1">
      <c r="A105" s="28" t="s">
        <v>235</v>
      </c>
      <c r="B105" s="28" t="s">
        <v>247</v>
      </c>
      <c r="C105" s="10" t="s">
        <v>328</v>
      </c>
      <c r="D105" s="10" t="s">
        <v>66</v>
      </c>
      <c r="E105" s="10" t="s">
        <v>66</v>
      </c>
      <c r="F105" s="28" t="s">
        <v>109</v>
      </c>
      <c r="G105" s="24">
        <v>2573</v>
      </c>
      <c r="H105" s="83"/>
      <c r="I105" s="116"/>
    </row>
    <row r="106" spans="1:9" ht="15.75" customHeight="1">
      <c r="A106" s="28" t="s">
        <v>235</v>
      </c>
      <c r="B106" s="28" t="s">
        <v>247</v>
      </c>
      <c r="C106" s="10" t="s">
        <v>367</v>
      </c>
      <c r="D106" s="10" t="s">
        <v>233</v>
      </c>
      <c r="E106" s="10" t="s">
        <v>233</v>
      </c>
      <c r="F106" s="28"/>
      <c r="G106" s="24">
        <f>G107</f>
        <v>9000</v>
      </c>
      <c r="H106" s="83"/>
      <c r="I106" s="116"/>
    </row>
    <row r="107" spans="1:9" ht="17.25" customHeight="1">
      <c r="A107" s="28" t="s">
        <v>235</v>
      </c>
      <c r="B107" s="28" t="s">
        <v>247</v>
      </c>
      <c r="C107" s="10" t="s">
        <v>367</v>
      </c>
      <c r="D107" s="10" t="s">
        <v>66</v>
      </c>
      <c r="E107" s="10" t="s">
        <v>233</v>
      </c>
      <c r="F107" s="28"/>
      <c r="G107" s="24">
        <f>G109</f>
        <v>9000</v>
      </c>
      <c r="H107" s="83"/>
      <c r="I107" s="116"/>
    </row>
    <row r="108" spans="1:9" ht="28.5" customHeight="1">
      <c r="A108" s="28" t="s">
        <v>235</v>
      </c>
      <c r="B108" s="28" t="s">
        <v>247</v>
      </c>
      <c r="C108" s="10" t="s">
        <v>367</v>
      </c>
      <c r="D108" s="10" t="s">
        <v>66</v>
      </c>
      <c r="E108" s="10" t="s">
        <v>66</v>
      </c>
      <c r="F108" s="28"/>
      <c r="G108" s="24">
        <f>G109</f>
        <v>9000</v>
      </c>
      <c r="H108" s="83"/>
      <c r="I108" s="116"/>
    </row>
    <row r="109" spans="1:9" ht="15" customHeight="1">
      <c r="A109" s="28" t="s">
        <v>235</v>
      </c>
      <c r="B109" s="28" t="s">
        <v>247</v>
      </c>
      <c r="C109" s="10" t="s">
        <v>367</v>
      </c>
      <c r="D109" s="10" t="s">
        <v>66</v>
      </c>
      <c r="E109" s="10" t="s">
        <v>66</v>
      </c>
      <c r="F109" s="28" t="s">
        <v>109</v>
      </c>
      <c r="G109" s="24">
        <v>9000</v>
      </c>
      <c r="H109" s="83"/>
      <c r="I109" s="116"/>
    </row>
    <row r="110" spans="1:10" s="17" customFormat="1" ht="18" customHeight="1">
      <c r="A110" s="29" t="s">
        <v>236</v>
      </c>
      <c r="B110" s="29"/>
      <c r="C110" s="26"/>
      <c r="D110" s="26"/>
      <c r="E110" s="26"/>
      <c r="F110" s="29"/>
      <c r="G110" s="25">
        <f>G111+G135+G130</f>
        <v>249819.1</v>
      </c>
      <c r="H110" s="82"/>
      <c r="I110" s="115">
        <f>I111+I130+I135</f>
        <v>249819.1</v>
      </c>
      <c r="J110" s="107"/>
    </row>
    <row r="111" spans="1:10" s="17" customFormat="1" ht="17.25" customHeight="1">
      <c r="A111" s="29" t="s">
        <v>236</v>
      </c>
      <c r="B111" s="29" t="s">
        <v>241</v>
      </c>
      <c r="C111" s="30"/>
      <c r="D111" s="30"/>
      <c r="E111" s="30"/>
      <c r="F111" s="29"/>
      <c r="G111" s="25">
        <f>G112+G118+G124</f>
        <v>88374.1</v>
      </c>
      <c r="H111" s="82"/>
      <c r="I111" s="115">
        <v>88374.1</v>
      </c>
      <c r="J111" s="50"/>
    </row>
    <row r="112" spans="1:9" ht="15" customHeight="1">
      <c r="A112" s="28" t="s">
        <v>236</v>
      </c>
      <c r="B112" s="28" t="s">
        <v>241</v>
      </c>
      <c r="C112" s="10" t="s">
        <v>217</v>
      </c>
      <c r="D112" s="10" t="s">
        <v>233</v>
      </c>
      <c r="E112" s="10" t="s">
        <v>233</v>
      </c>
      <c r="F112" s="28"/>
      <c r="G112" s="24">
        <f>G113</f>
        <v>1559</v>
      </c>
      <c r="H112" s="83"/>
      <c r="I112" s="116"/>
    </row>
    <row r="113" spans="1:9" ht="28.5" customHeight="1">
      <c r="A113" s="28" t="s">
        <v>236</v>
      </c>
      <c r="B113" s="28" t="s">
        <v>241</v>
      </c>
      <c r="C113" s="10" t="s">
        <v>217</v>
      </c>
      <c r="D113" s="10" t="s">
        <v>235</v>
      </c>
      <c r="E113" s="10" t="s">
        <v>233</v>
      </c>
      <c r="F113" s="28"/>
      <c r="G113" s="24">
        <f>G114+G116</f>
        <v>1559</v>
      </c>
      <c r="H113" s="83"/>
      <c r="I113" s="116"/>
    </row>
    <row r="114" spans="1:9" ht="12.75">
      <c r="A114" s="28" t="s">
        <v>236</v>
      </c>
      <c r="B114" s="28" t="s">
        <v>241</v>
      </c>
      <c r="C114" s="10" t="s">
        <v>217</v>
      </c>
      <c r="D114" s="10" t="s">
        <v>235</v>
      </c>
      <c r="E114" s="10" t="s">
        <v>237</v>
      </c>
      <c r="F114" s="28"/>
      <c r="G114" s="24">
        <f>G115</f>
        <v>432</v>
      </c>
      <c r="H114" s="83"/>
      <c r="I114" s="116"/>
    </row>
    <row r="115" spans="1:9" ht="12.75">
      <c r="A115" s="28" t="s">
        <v>236</v>
      </c>
      <c r="B115" s="28" t="s">
        <v>241</v>
      </c>
      <c r="C115" s="10" t="s">
        <v>217</v>
      </c>
      <c r="D115" s="10" t="s">
        <v>235</v>
      </c>
      <c r="E115" s="10" t="s">
        <v>237</v>
      </c>
      <c r="F115" s="28" t="s">
        <v>113</v>
      </c>
      <c r="G115" s="24">
        <v>432</v>
      </c>
      <c r="H115" s="83"/>
      <c r="I115" s="116"/>
    </row>
    <row r="116" spans="1:9" ht="43.5" customHeight="1">
      <c r="A116" s="28" t="s">
        <v>236</v>
      </c>
      <c r="B116" s="28" t="s">
        <v>241</v>
      </c>
      <c r="C116" s="10" t="s">
        <v>217</v>
      </c>
      <c r="D116" s="10" t="s">
        <v>235</v>
      </c>
      <c r="E116" s="10" t="s">
        <v>239</v>
      </c>
      <c r="F116" s="28"/>
      <c r="G116" s="24">
        <f>G117</f>
        <v>1127</v>
      </c>
      <c r="H116" s="83"/>
      <c r="I116" s="116"/>
    </row>
    <row r="117" spans="1:9" ht="12.75">
      <c r="A117" s="28" t="s">
        <v>236</v>
      </c>
      <c r="B117" s="28" t="s">
        <v>241</v>
      </c>
      <c r="C117" s="10" t="s">
        <v>217</v>
      </c>
      <c r="D117" s="10" t="s">
        <v>235</v>
      </c>
      <c r="E117" s="10" t="s">
        <v>239</v>
      </c>
      <c r="F117" s="28" t="s">
        <v>113</v>
      </c>
      <c r="G117" s="24">
        <v>1127</v>
      </c>
      <c r="H117" s="83"/>
      <c r="I117" s="116"/>
    </row>
    <row r="118" spans="1:9" ht="18.75" customHeight="1">
      <c r="A118" s="28" t="s">
        <v>236</v>
      </c>
      <c r="B118" s="28" t="s">
        <v>241</v>
      </c>
      <c r="C118" s="10" t="s">
        <v>218</v>
      </c>
      <c r="D118" s="10" t="s">
        <v>233</v>
      </c>
      <c r="E118" s="10" t="s">
        <v>233</v>
      </c>
      <c r="F118" s="28"/>
      <c r="G118" s="24">
        <f>G119</f>
        <v>35715.1</v>
      </c>
      <c r="H118" s="83"/>
      <c r="I118" s="116"/>
    </row>
    <row r="119" spans="1:9" ht="15" customHeight="1">
      <c r="A119" s="28" t="s">
        <v>236</v>
      </c>
      <c r="B119" s="28" t="s">
        <v>241</v>
      </c>
      <c r="C119" s="10" t="s">
        <v>218</v>
      </c>
      <c r="D119" s="10" t="s">
        <v>234</v>
      </c>
      <c r="E119" s="10" t="s">
        <v>233</v>
      </c>
      <c r="F119" s="28"/>
      <c r="G119" s="24">
        <f>G120+G122</f>
        <v>35715.1</v>
      </c>
      <c r="H119" s="83"/>
      <c r="I119" s="116"/>
    </row>
    <row r="120" spans="1:9" ht="80.25" customHeight="1">
      <c r="A120" s="28" t="s">
        <v>236</v>
      </c>
      <c r="B120" s="28" t="s">
        <v>241</v>
      </c>
      <c r="C120" s="10" t="s">
        <v>218</v>
      </c>
      <c r="D120" s="10" t="s">
        <v>234</v>
      </c>
      <c r="E120" s="10" t="s">
        <v>232</v>
      </c>
      <c r="F120" s="28"/>
      <c r="G120" s="24">
        <f>G121</f>
        <v>23120.1</v>
      </c>
      <c r="H120" s="83"/>
      <c r="I120" s="116"/>
    </row>
    <row r="121" spans="1:9" ht="15" customHeight="1">
      <c r="A121" s="28" t="s">
        <v>236</v>
      </c>
      <c r="B121" s="28" t="s">
        <v>241</v>
      </c>
      <c r="C121" s="10" t="s">
        <v>218</v>
      </c>
      <c r="D121" s="10" t="s">
        <v>234</v>
      </c>
      <c r="E121" s="10" t="s">
        <v>232</v>
      </c>
      <c r="F121" s="28" t="s">
        <v>113</v>
      </c>
      <c r="G121" s="24">
        <f>27989-4868.9</f>
        <v>23120.1</v>
      </c>
      <c r="H121" s="83"/>
      <c r="I121" s="116"/>
    </row>
    <row r="122" spans="1:9" ht="36.75" customHeight="1">
      <c r="A122" s="28" t="s">
        <v>236</v>
      </c>
      <c r="B122" s="28" t="s">
        <v>241</v>
      </c>
      <c r="C122" s="10" t="s">
        <v>218</v>
      </c>
      <c r="D122" s="10" t="s">
        <v>234</v>
      </c>
      <c r="E122" s="10" t="s">
        <v>234</v>
      </c>
      <c r="F122" s="28"/>
      <c r="G122" s="24">
        <f>G123</f>
        <v>12595</v>
      </c>
      <c r="H122" s="83"/>
      <c r="I122" s="116"/>
    </row>
    <row r="123" spans="1:9" ht="12.75">
      <c r="A123" s="28" t="s">
        <v>236</v>
      </c>
      <c r="B123" s="28" t="s">
        <v>241</v>
      </c>
      <c r="C123" s="10" t="s">
        <v>218</v>
      </c>
      <c r="D123" s="10" t="s">
        <v>234</v>
      </c>
      <c r="E123" s="10" t="s">
        <v>234</v>
      </c>
      <c r="F123" s="28" t="s">
        <v>113</v>
      </c>
      <c r="G123" s="24">
        <v>12595</v>
      </c>
      <c r="H123" s="83"/>
      <c r="I123" s="116"/>
    </row>
    <row r="124" spans="1:9" ht="16.5" customHeight="1">
      <c r="A124" s="28" t="s">
        <v>236</v>
      </c>
      <c r="B124" s="28" t="s">
        <v>241</v>
      </c>
      <c r="C124" s="10" t="s">
        <v>68</v>
      </c>
      <c r="D124" s="10" t="s">
        <v>233</v>
      </c>
      <c r="E124" s="10" t="s">
        <v>233</v>
      </c>
      <c r="F124" s="28"/>
      <c r="G124" s="24">
        <f>G125</f>
        <v>51100</v>
      </c>
      <c r="H124" s="83"/>
      <c r="I124" s="116"/>
    </row>
    <row r="125" spans="1:9" ht="32.25" customHeight="1">
      <c r="A125" s="28" t="s">
        <v>236</v>
      </c>
      <c r="B125" s="28" t="s">
        <v>241</v>
      </c>
      <c r="C125" s="10" t="s">
        <v>68</v>
      </c>
      <c r="D125" s="10" t="s">
        <v>232</v>
      </c>
      <c r="E125" s="10" t="s">
        <v>233</v>
      </c>
      <c r="F125" s="28"/>
      <c r="G125" s="24">
        <f>G126+G128</f>
        <v>51100</v>
      </c>
      <c r="H125" s="83"/>
      <c r="I125" s="116"/>
    </row>
    <row r="126" spans="1:9" ht="81" customHeight="1">
      <c r="A126" s="28" t="s">
        <v>236</v>
      </c>
      <c r="B126" s="28" t="s">
        <v>241</v>
      </c>
      <c r="C126" s="10" t="s">
        <v>68</v>
      </c>
      <c r="D126" s="10" t="s">
        <v>232</v>
      </c>
      <c r="E126" s="10" t="s">
        <v>235</v>
      </c>
      <c r="F126" s="28"/>
      <c r="G126" s="24">
        <f>G127</f>
        <v>42100</v>
      </c>
      <c r="H126" s="83"/>
      <c r="I126" s="116"/>
    </row>
    <row r="127" spans="1:9" ht="18" customHeight="1">
      <c r="A127" s="28" t="s">
        <v>236</v>
      </c>
      <c r="B127" s="28" t="s">
        <v>241</v>
      </c>
      <c r="C127" s="10" t="s">
        <v>68</v>
      </c>
      <c r="D127" s="10" t="s">
        <v>232</v>
      </c>
      <c r="E127" s="10" t="s">
        <v>235</v>
      </c>
      <c r="F127" s="28" t="s">
        <v>113</v>
      </c>
      <c r="G127" s="24">
        <f>45666-3566</f>
        <v>42100</v>
      </c>
      <c r="H127" s="83"/>
      <c r="I127" s="116"/>
    </row>
    <row r="128" spans="1:9" ht="39" customHeight="1">
      <c r="A128" s="28" t="s">
        <v>236</v>
      </c>
      <c r="B128" s="28" t="s">
        <v>241</v>
      </c>
      <c r="C128" s="10" t="s">
        <v>68</v>
      </c>
      <c r="D128" s="10" t="s">
        <v>232</v>
      </c>
      <c r="E128" s="10" t="s">
        <v>236</v>
      </c>
      <c r="F128" s="28"/>
      <c r="G128" s="24">
        <f>G129</f>
        <v>9000</v>
      </c>
      <c r="H128" s="83"/>
      <c r="I128" s="116"/>
    </row>
    <row r="129" spans="1:9" ht="12.75">
      <c r="A129" s="28" t="s">
        <v>236</v>
      </c>
      <c r="B129" s="28" t="s">
        <v>241</v>
      </c>
      <c r="C129" s="10" t="s">
        <v>68</v>
      </c>
      <c r="D129" s="10" t="s">
        <v>232</v>
      </c>
      <c r="E129" s="10" t="s">
        <v>236</v>
      </c>
      <c r="F129" s="28" t="s">
        <v>113</v>
      </c>
      <c r="G129" s="24">
        <v>9000</v>
      </c>
      <c r="H129" s="83"/>
      <c r="I129" s="116"/>
    </row>
    <row r="130" spans="1:10" s="17" customFormat="1" ht="12.75">
      <c r="A130" s="29" t="s">
        <v>236</v>
      </c>
      <c r="B130" s="29" t="s">
        <v>247</v>
      </c>
      <c r="C130" s="26"/>
      <c r="D130" s="26"/>
      <c r="E130" s="26"/>
      <c r="F130" s="29"/>
      <c r="G130" s="25">
        <f>G131</f>
        <v>127070</v>
      </c>
      <c r="H130" s="82"/>
      <c r="I130" s="115">
        <v>127070</v>
      </c>
      <c r="J130" s="50"/>
    </row>
    <row r="131" spans="1:9" ht="12.75">
      <c r="A131" s="28" t="s">
        <v>236</v>
      </c>
      <c r="B131" s="28" t="s">
        <v>247</v>
      </c>
      <c r="C131" s="10" t="s">
        <v>372</v>
      </c>
      <c r="D131" s="10" t="s">
        <v>233</v>
      </c>
      <c r="E131" s="10" t="s">
        <v>233</v>
      </c>
      <c r="F131" s="28"/>
      <c r="G131" s="24">
        <f>G132</f>
        <v>127070</v>
      </c>
      <c r="H131" s="83"/>
      <c r="I131" s="116"/>
    </row>
    <row r="132" spans="1:9" ht="12.75">
      <c r="A132" s="28" t="s">
        <v>236</v>
      </c>
      <c r="B132" s="28" t="s">
        <v>247</v>
      </c>
      <c r="C132" s="10" t="s">
        <v>372</v>
      </c>
      <c r="D132" s="10" t="s">
        <v>234</v>
      </c>
      <c r="E132" s="10" t="s">
        <v>233</v>
      </c>
      <c r="F132" s="28"/>
      <c r="G132" s="24">
        <f>G133</f>
        <v>127070</v>
      </c>
      <c r="H132" s="83"/>
      <c r="I132" s="116"/>
    </row>
    <row r="133" spans="1:9" ht="12.75">
      <c r="A133" s="28" t="s">
        <v>236</v>
      </c>
      <c r="B133" s="28" t="s">
        <v>247</v>
      </c>
      <c r="C133" s="10" t="s">
        <v>372</v>
      </c>
      <c r="D133" s="10" t="s">
        <v>234</v>
      </c>
      <c r="E133" s="10" t="s">
        <v>232</v>
      </c>
      <c r="F133" s="28"/>
      <c r="G133" s="24">
        <f>G134</f>
        <v>127070</v>
      </c>
      <c r="H133" s="83"/>
      <c r="I133" s="116"/>
    </row>
    <row r="134" spans="1:9" ht="12.75">
      <c r="A134" s="28" t="s">
        <v>236</v>
      </c>
      <c r="B134" s="28" t="s">
        <v>247</v>
      </c>
      <c r="C134" s="10" t="s">
        <v>372</v>
      </c>
      <c r="D134" s="10" t="s">
        <v>234</v>
      </c>
      <c r="E134" s="10" t="s">
        <v>232</v>
      </c>
      <c r="F134" s="28" t="s">
        <v>111</v>
      </c>
      <c r="G134" s="24">
        <v>127070</v>
      </c>
      <c r="H134" s="83"/>
      <c r="I134" s="116"/>
    </row>
    <row r="135" spans="1:10" s="17" customFormat="1" ht="18.75" customHeight="1">
      <c r="A135" s="29" t="s">
        <v>236</v>
      </c>
      <c r="B135" s="29" t="s">
        <v>244</v>
      </c>
      <c r="C135" s="26"/>
      <c r="D135" s="26"/>
      <c r="E135" s="26"/>
      <c r="F135" s="29"/>
      <c r="G135" s="25">
        <f>G140+G148+G136</f>
        <v>34375</v>
      </c>
      <c r="H135" s="82"/>
      <c r="I135" s="115">
        <f>5000+17845+11530</f>
        <v>34375</v>
      </c>
      <c r="J135" s="50"/>
    </row>
    <row r="136" spans="1:10" s="17" customFormat="1" ht="29.25" customHeight="1">
      <c r="A136" s="28" t="s">
        <v>236</v>
      </c>
      <c r="B136" s="28" t="s">
        <v>244</v>
      </c>
      <c r="C136" s="10" t="s">
        <v>296</v>
      </c>
      <c r="D136" s="10" t="s">
        <v>233</v>
      </c>
      <c r="E136" s="10" t="s">
        <v>233</v>
      </c>
      <c r="F136" s="28"/>
      <c r="G136" s="24">
        <f>G137</f>
        <v>8845</v>
      </c>
      <c r="H136" s="83"/>
      <c r="I136" s="116"/>
      <c r="J136" s="50"/>
    </row>
    <row r="137" spans="1:10" s="17" customFormat="1" ht="18" customHeight="1">
      <c r="A137" s="28" t="s">
        <v>236</v>
      </c>
      <c r="B137" s="28" t="s">
        <v>244</v>
      </c>
      <c r="C137" s="10" t="s">
        <v>296</v>
      </c>
      <c r="D137" s="10" t="s">
        <v>66</v>
      </c>
      <c r="E137" s="10" t="s">
        <v>233</v>
      </c>
      <c r="F137" s="28"/>
      <c r="G137" s="24">
        <f>G138</f>
        <v>8845</v>
      </c>
      <c r="H137" s="83"/>
      <c r="I137" s="116"/>
      <c r="J137" s="50"/>
    </row>
    <row r="138" spans="1:10" s="17" customFormat="1" ht="30" customHeight="1">
      <c r="A138" s="28" t="s">
        <v>236</v>
      </c>
      <c r="B138" s="28" t="s">
        <v>244</v>
      </c>
      <c r="C138" s="10" t="s">
        <v>296</v>
      </c>
      <c r="D138" s="10" t="s">
        <v>66</v>
      </c>
      <c r="E138" s="10" t="s">
        <v>66</v>
      </c>
      <c r="F138" s="28"/>
      <c r="G138" s="24">
        <f>G139</f>
        <v>8845</v>
      </c>
      <c r="H138" s="83"/>
      <c r="I138" s="116"/>
      <c r="J138" s="50"/>
    </row>
    <row r="139" spans="1:10" s="17" customFormat="1" ht="18.75" customHeight="1">
      <c r="A139" s="28" t="s">
        <v>236</v>
      </c>
      <c r="B139" s="28" t="s">
        <v>244</v>
      </c>
      <c r="C139" s="10" t="s">
        <v>296</v>
      </c>
      <c r="D139" s="10" t="s">
        <v>66</v>
      </c>
      <c r="E139" s="10" t="s">
        <v>66</v>
      </c>
      <c r="F139" s="28" t="s">
        <v>109</v>
      </c>
      <c r="G139" s="24">
        <v>8845</v>
      </c>
      <c r="H139" s="83"/>
      <c r="I139" s="116"/>
      <c r="J139" s="50"/>
    </row>
    <row r="140" spans="1:9" ht="28.5" customHeight="1">
      <c r="A140" s="28" t="s">
        <v>236</v>
      </c>
      <c r="B140" s="28" t="s">
        <v>244</v>
      </c>
      <c r="C140" s="10" t="s">
        <v>69</v>
      </c>
      <c r="D140" s="10" t="s">
        <v>233</v>
      </c>
      <c r="E140" s="10" t="s">
        <v>233</v>
      </c>
      <c r="F140" s="28"/>
      <c r="G140" s="24">
        <f>G141</f>
        <v>6530</v>
      </c>
      <c r="H140" s="83"/>
      <c r="I140" s="116"/>
    </row>
    <row r="141" spans="1:9" ht="14.25" customHeight="1">
      <c r="A141" s="28" t="s">
        <v>236</v>
      </c>
      <c r="B141" s="28" t="s">
        <v>244</v>
      </c>
      <c r="C141" s="10" t="s">
        <v>69</v>
      </c>
      <c r="D141" s="10" t="s">
        <v>235</v>
      </c>
      <c r="E141" s="10" t="s">
        <v>233</v>
      </c>
      <c r="F141" s="28"/>
      <c r="G141" s="24">
        <f>G142+G144+G146</f>
        <v>6530</v>
      </c>
      <c r="H141" s="83"/>
      <c r="I141" s="116"/>
    </row>
    <row r="142" spans="1:9" ht="12.75">
      <c r="A142" s="28" t="s">
        <v>236</v>
      </c>
      <c r="B142" s="28" t="s">
        <v>244</v>
      </c>
      <c r="C142" s="10" t="s">
        <v>69</v>
      </c>
      <c r="D142" s="10" t="s">
        <v>235</v>
      </c>
      <c r="E142" s="10" t="s">
        <v>232</v>
      </c>
      <c r="F142" s="28"/>
      <c r="G142" s="24">
        <f>G143</f>
        <v>5000</v>
      </c>
      <c r="H142" s="83"/>
      <c r="I142" s="116"/>
    </row>
    <row r="143" spans="1:9" ht="12.75">
      <c r="A143" s="28" t="s">
        <v>236</v>
      </c>
      <c r="B143" s="28" t="s">
        <v>244</v>
      </c>
      <c r="C143" s="10" t="s">
        <v>69</v>
      </c>
      <c r="D143" s="10" t="s">
        <v>235</v>
      </c>
      <c r="E143" s="10" t="s">
        <v>232</v>
      </c>
      <c r="F143" s="28" t="s">
        <v>238</v>
      </c>
      <c r="G143" s="24">
        <v>5000</v>
      </c>
      <c r="H143" s="83"/>
      <c r="I143" s="116"/>
    </row>
    <row r="144" spans="1:9" ht="17.25" customHeight="1">
      <c r="A144" s="28" t="s">
        <v>236</v>
      </c>
      <c r="B144" s="28" t="s">
        <v>244</v>
      </c>
      <c r="C144" s="10" t="s">
        <v>69</v>
      </c>
      <c r="D144" s="10" t="s">
        <v>235</v>
      </c>
      <c r="E144" s="10" t="s">
        <v>234</v>
      </c>
      <c r="F144" s="28"/>
      <c r="G144" s="24">
        <f>G145</f>
        <v>900</v>
      </c>
      <c r="H144" s="83"/>
      <c r="I144" s="116"/>
    </row>
    <row r="145" spans="1:9" ht="12.75">
      <c r="A145" s="28" t="s">
        <v>236</v>
      </c>
      <c r="B145" s="28" t="s">
        <v>244</v>
      </c>
      <c r="C145" s="10" t="s">
        <v>69</v>
      </c>
      <c r="D145" s="10" t="s">
        <v>235</v>
      </c>
      <c r="E145" s="10" t="s">
        <v>234</v>
      </c>
      <c r="F145" s="28" t="s">
        <v>238</v>
      </c>
      <c r="G145" s="24">
        <v>900</v>
      </c>
      <c r="H145" s="83"/>
      <c r="I145" s="116"/>
    </row>
    <row r="146" spans="1:9" ht="15" customHeight="1">
      <c r="A146" s="28" t="s">
        <v>236</v>
      </c>
      <c r="B146" s="28" t="s">
        <v>244</v>
      </c>
      <c r="C146" s="10" t="s">
        <v>69</v>
      </c>
      <c r="D146" s="10" t="s">
        <v>235</v>
      </c>
      <c r="E146" s="10" t="s">
        <v>235</v>
      </c>
      <c r="F146" s="28"/>
      <c r="G146" s="24">
        <f>G147</f>
        <v>630</v>
      </c>
      <c r="H146" s="83"/>
      <c r="I146" s="116"/>
    </row>
    <row r="147" spans="1:9" ht="12.75">
      <c r="A147" s="28" t="s">
        <v>236</v>
      </c>
      <c r="B147" s="28" t="s">
        <v>244</v>
      </c>
      <c r="C147" s="10" t="s">
        <v>69</v>
      </c>
      <c r="D147" s="10" t="s">
        <v>235</v>
      </c>
      <c r="E147" s="10" t="s">
        <v>235</v>
      </c>
      <c r="F147" s="28" t="s">
        <v>238</v>
      </c>
      <c r="G147" s="24">
        <v>630</v>
      </c>
      <c r="H147" s="83"/>
      <c r="I147" s="116"/>
    </row>
    <row r="148" spans="1:9" ht="15.75" customHeight="1">
      <c r="A148" s="28" t="s">
        <v>236</v>
      </c>
      <c r="B148" s="28" t="s">
        <v>244</v>
      </c>
      <c r="C148" s="10" t="s">
        <v>189</v>
      </c>
      <c r="D148" s="10" t="s">
        <v>233</v>
      </c>
      <c r="E148" s="10" t="s">
        <v>233</v>
      </c>
      <c r="F148" s="28"/>
      <c r="G148" s="24">
        <f>G149+G151</f>
        <v>19000</v>
      </c>
      <c r="H148" s="83"/>
      <c r="I148" s="116"/>
    </row>
    <row r="149" spans="1:9" ht="56.25" customHeight="1">
      <c r="A149" s="28" t="s">
        <v>236</v>
      </c>
      <c r="B149" s="28" t="s">
        <v>244</v>
      </c>
      <c r="C149" s="10" t="s">
        <v>189</v>
      </c>
      <c r="D149" s="10" t="s">
        <v>237</v>
      </c>
      <c r="E149" s="10" t="s">
        <v>233</v>
      </c>
      <c r="F149" s="28"/>
      <c r="G149" s="24">
        <f>G150</f>
        <v>10000</v>
      </c>
      <c r="H149" s="83"/>
      <c r="I149" s="116"/>
    </row>
    <row r="150" spans="1:9" ht="12.75">
      <c r="A150" s="28" t="s">
        <v>236</v>
      </c>
      <c r="B150" s="28" t="s">
        <v>244</v>
      </c>
      <c r="C150" s="10" t="s">
        <v>189</v>
      </c>
      <c r="D150" s="10" t="s">
        <v>237</v>
      </c>
      <c r="E150" s="10" t="s">
        <v>233</v>
      </c>
      <c r="F150" s="28" t="s">
        <v>238</v>
      </c>
      <c r="G150" s="24">
        <v>10000</v>
      </c>
      <c r="H150" s="83"/>
      <c r="I150" s="116"/>
    </row>
    <row r="151" spans="1:9" ht="12.75">
      <c r="A151" s="28" t="s">
        <v>236</v>
      </c>
      <c r="B151" s="28" t="s">
        <v>244</v>
      </c>
      <c r="C151" s="10" t="s">
        <v>189</v>
      </c>
      <c r="D151" s="10" t="s">
        <v>98</v>
      </c>
      <c r="E151" s="10" t="s">
        <v>233</v>
      </c>
      <c r="F151" s="28"/>
      <c r="G151" s="24">
        <f>G153</f>
        <v>9000</v>
      </c>
      <c r="H151" s="83"/>
      <c r="I151" s="116"/>
    </row>
    <row r="152" spans="1:9" ht="12.75">
      <c r="A152" s="28" t="s">
        <v>236</v>
      </c>
      <c r="B152" s="28" t="s">
        <v>244</v>
      </c>
      <c r="C152" s="10" t="s">
        <v>189</v>
      </c>
      <c r="D152" s="10" t="s">
        <v>98</v>
      </c>
      <c r="E152" s="10" t="s">
        <v>232</v>
      </c>
      <c r="F152" s="28"/>
      <c r="G152" s="24">
        <f>G153</f>
        <v>9000</v>
      </c>
      <c r="H152" s="83"/>
      <c r="I152" s="116"/>
    </row>
    <row r="153" spans="1:9" ht="12.75">
      <c r="A153" s="28" t="s">
        <v>236</v>
      </c>
      <c r="B153" s="28" t="s">
        <v>244</v>
      </c>
      <c r="C153" s="10" t="s">
        <v>189</v>
      </c>
      <c r="D153" s="10" t="s">
        <v>98</v>
      </c>
      <c r="E153" s="10" t="s">
        <v>232</v>
      </c>
      <c r="F153" s="28" t="s">
        <v>111</v>
      </c>
      <c r="G153" s="24">
        <v>9000</v>
      </c>
      <c r="H153" s="83"/>
      <c r="I153" s="116"/>
    </row>
    <row r="154" spans="1:10" s="17" customFormat="1" ht="18.75" customHeight="1">
      <c r="A154" s="29" t="s">
        <v>237</v>
      </c>
      <c r="B154" s="29"/>
      <c r="C154" s="26"/>
      <c r="D154" s="26"/>
      <c r="E154" s="26"/>
      <c r="F154" s="29"/>
      <c r="G154" s="25">
        <f>G155+G194+G189</f>
        <v>1260683.0250000001</v>
      </c>
      <c r="H154" s="82"/>
      <c r="I154" s="115">
        <f>I155+I189+I194</f>
        <v>1260683</v>
      </c>
      <c r="J154" s="107"/>
    </row>
    <row r="155" spans="1:10" s="17" customFormat="1" ht="15" customHeight="1">
      <c r="A155" s="29" t="s">
        <v>237</v>
      </c>
      <c r="B155" s="29" t="s">
        <v>232</v>
      </c>
      <c r="C155" s="26"/>
      <c r="D155" s="26"/>
      <c r="E155" s="26"/>
      <c r="F155" s="29"/>
      <c r="G155" s="25">
        <f>G167+G184+G156+G160</f>
        <v>560445.625</v>
      </c>
      <c r="H155" s="82">
        <f>G155+G189+G194</f>
        <v>1260683.025</v>
      </c>
      <c r="I155" s="115">
        <f>531837.3+528.3+28080</f>
        <v>560445.6000000001</v>
      </c>
      <c r="J155" s="50"/>
    </row>
    <row r="156" spans="1:10" s="17" customFormat="1" ht="15" customHeight="1">
      <c r="A156" s="28" t="s">
        <v>237</v>
      </c>
      <c r="B156" s="28" t="s">
        <v>232</v>
      </c>
      <c r="C156" s="10" t="s">
        <v>263</v>
      </c>
      <c r="D156" s="10" t="s">
        <v>233</v>
      </c>
      <c r="E156" s="10" t="s">
        <v>233</v>
      </c>
      <c r="F156" s="29"/>
      <c r="G156" s="24">
        <f>G157</f>
        <v>1374.1</v>
      </c>
      <c r="H156" s="82"/>
      <c r="I156" s="116"/>
      <c r="J156" s="50"/>
    </row>
    <row r="157" spans="1:10" s="17" customFormat="1" ht="15" customHeight="1">
      <c r="A157" s="28" t="s">
        <v>237</v>
      </c>
      <c r="B157" s="28" t="s">
        <v>232</v>
      </c>
      <c r="C157" s="10" t="s">
        <v>263</v>
      </c>
      <c r="D157" s="10" t="s">
        <v>237</v>
      </c>
      <c r="E157" s="10" t="s">
        <v>233</v>
      </c>
      <c r="F157" s="29"/>
      <c r="G157" s="24">
        <f>G158</f>
        <v>1374.1</v>
      </c>
      <c r="H157" s="82"/>
      <c r="I157" s="116"/>
      <c r="J157" s="50"/>
    </row>
    <row r="158" spans="1:10" s="17" customFormat="1" ht="15" customHeight="1">
      <c r="A158" s="28" t="s">
        <v>237</v>
      </c>
      <c r="B158" s="28" t="s">
        <v>232</v>
      </c>
      <c r="C158" s="10" t="s">
        <v>263</v>
      </c>
      <c r="D158" s="10" t="s">
        <v>237</v>
      </c>
      <c r="E158" s="10" t="s">
        <v>232</v>
      </c>
      <c r="F158" s="28"/>
      <c r="G158" s="24">
        <f>G159</f>
        <v>1374.1</v>
      </c>
      <c r="H158" s="82"/>
      <c r="I158" s="116"/>
      <c r="J158" s="50"/>
    </row>
    <row r="159" spans="1:10" s="17" customFormat="1" ht="15" customHeight="1">
      <c r="A159" s="28" t="s">
        <v>237</v>
      </c>
      <c r="B159" s="28" t="s">
        <v>232</v>
      </c>
      <c r="C159" s="10" t="s">
        <v>263</v>
      </c>
      <c r="D159" s="10" t="s">
        <v>237</v>
      </c>
      <c r="E159" s="10" t="s">
        <v>232</v>
      </c>
      <c r="F159" s="28" t="s">
        <v>114</v>
      </c>
      <c r="G159" s="24">
        <v>1374.1</v>
      </c>
      <c r="H159" s="82"/>
      <c r="I159" s="116"/>
      <c r="J159" s="50"/>
    </row>
    <row r="160" spans="1:10" s="17" customFormat="1" ht="39" customHeight="1">
      <c r="A160" s="33" t="s">
        <v>237</v>
      </c>
      <c r="B160" s="33" t="s">
        <v>232</v>
      </c>
      <c r="C160" s="33" t="s">
        <v>442</v>
      </c>
      <c r="D160" s="101" t="s">
        <v>233</v>
      </c>
      <c r="E160" s="101" t="s">
        <v>233</v>
      </c>
      <c r="F160" s="102"/>
      <c r="G160" s="120">
        <f>G161+G164</f>
        <v>177798.6</v>
      </c>
      <c r="H160" s="82"/>
      <c r="I160" s="116"/>
      <c r="J160" s="50"/>
    </row>
    <row r="161" spans="1:10" s="17" customFormat="1" ht="70.5" customHeight="1">
      <c r="A161" s="33" t="s">
        <v>237</v>
      </c>
      <c r="B161" s="33" t="s">
        <v>232</v>
      </c>
      <c r="C161" s="33" t="s">
        <v>442</v>
      </c>
      <c r="D161" s="101" t="s">
        <v>233</v>
      </c>
      <c r="E161" s="101" t="s">
        <v>233</v>
      </c>
      <c r="F161" s="102"/>
      <c r="G161" s="120" t="str">
        <f>G162</f>
        <v>164072,6</v>
      </c>
      <c r="H161" s="82"/>
      <c r="I161" s="116"/>
      <c r="J161" s="50"/>
    </row>
    <row r="162" spans="1:10" s="17" customFormat="1" ht="49.5" customHeight="1">
      <c r="A162" s="33" t="s">
        <v>237</v>
      </c>
      <c r="B162" s="33" t="s">
        <v>232</v>
      </c>
      <c r="C162" s="33" t="s">
        <v>442</v>
      </c>
      <c r="D162" s="101" t="s">
        <v>232</v>
      </c>
      <c r="E162" s="101" t="s">
        <v>232</v>
      </c>
      <c r="F162" s="102"/>
      <c r="G162" s="120" t="str">
        <f>G163</f>
        <v>164072,6</v>
      </c>
      <c r="H162" s="82"/>
      <c r="I162" s="116"/>
      <c r="J162" s="50"/>
    </row>
    <row r="163" spans="1:10" s="17" customFormat="1" ht="12" customHeight="1">
      <c r="A163" s="33" t="s">
        <v>237</v>
      </c>
      <c r="B163" s="33" t="s">
        <v>232</v>
      </c>
      <c r="C163" s="33" t="s">
        <v>442</v>
      </c>
      <c r="D163" s="101" t="s">
        <v>232</v>
      </c>
      <c r="E163" s="101" t="s">
        <v>232</v>
      </c>
      <c r="F163" s="102" t="s">
        <v>113</v>
      </c>
      <c r="G163" s="121" t="s">
        <v>447</v>
      </c>
      <c r="H163" s="82"/>
      <c r="I163" s="116"/>
      <c r="J163" s="50"/>
    </row>
    <row r="164" spans="1:10" s="17" customFormat="1" ht="47.25" customHeight="1">
      <c r="A164" s="33" t="s">
        <v>237</v>
      </c>
      <c r="B164" s="33" t="s">
        <v>232</v>
      </c>
      <c r="C164" s="33" t="s">
        <v>442</v>
      </c>
      <c r="D164" s="101" t="s">
        <v>234</v>
      </c>
      <c r="E164" s="101" t="s">
        <v>233</v>
      </c>
      <c r="F164" s="102"/>
      <c r="G164" s="120">
        <f>G165</f>
        <v>13726</v>
      </c>
      <c r="H164" s="82"/>
      <c r="I164" s="116"/>
      <c r="J164" s="50"/>
    </row>
    <row r="165" spans="1:10" s="17" customFormat="1" ht="36" customHeight="1">
      <c r="A165" s="33" t="s">
        <v>237</v>
      </c>
      <c r="B165" s="33" t="s">
        <v>232</v>
      </c>
      <c r="C165" s="33" t="s">
        <v>442</v>
      </c>
      <c r="D165" s="101" t="s">
        <v>234</v>
      </c>
      <c r="E165" s="101" t="s">
        <v>232</v>
      </c>
      <c r="F165" s="102"/>
      <c r="G165" s="120">
        <f>G166</f>
        <v>13726</v>
      </c>
      <c r="H165" s="82"/>
      <c r="I165" s="116"/>
      <c r="J165" s="50"/>
    </row>
    <row r="166" spans="1:10" s="17" customFormat="1" ht="15" customHeight="1">
      <c r="A166" s="33" t="s">
        <v>237</v>
      </c>
      <c r="B166" s="33" t="s">
        <v>232</v>
      </c>
      <c r="C166" s="33" t="s">
        <v>442</v>
      </c>
      <c r="D166" s="101" t="s">
        <v>234</v>
      </c>
      <c r="E166" s="101" t="s">
        <v>232</v>
      </c>
      <c r="F166" s="102" t="s">
        <v>113</v>
      </c>
      <c r="G166" s="120">
        <v>13726</v>
      </c>
      <c r="H166" s="82"/>
      <c r="I166" s="116"/>
      <c r="J166" s="50"/>
    </row>
    <row r="167" spans="1:9" ht="12.75">
      <c r="A167" s="28" t="s">
        <v>237</v>
      </c>
      <c r="B167" s="28" t="s">
        <v>232</v>
      </c>
      <c r="C167" s="10" t="s">
        <v>73</v>
      </c>
      <c r="D167" s="10" t="s">
        <v>233</v>
      </c>
      <c r="E167" s="10" t="s">
        <v>233</v>
      </c>
      <c r="F167" s="28"/>
      <c r="G167" s="24">
        <f>G171+G168</f>
        <v>308137.925</v>
      </c>
      <c r="H167" s="83"/>
      <c r="I167" s="116"/>
    </row>
    <row r="168" spans="1:9" ht="42" customHeight="1">
      <c r="A168" s="33" t="s">
        <v>237</v>
      </c>
      <c r="B168" s="33" t="s">
        <v>232</v>
      </c>
      <c r="C168" s="32" t="s">
        <v>73</v>
      </c>
      <c r="D168" s="32" t="s">
        <v>234</v>
      </c>
      <c r="E168" s="32" t="s">
        <v>233</v>
      </c>
      <c r="F168" s="33"/>
      <c r="G168" s="99">
        <f>G169</f>
        <v>262709.6</v>
      </c>
      <c r="H168" s="83"/>
      <c r="I168" s="116"/>
    </row>
    <row r="169" spans="1:9" ht="42" customHeight="1">
      <c r="A169" s="33" t="s">
        <v>237</v>
      </c>
      <c r="B169" s="33" t="s">
        <v>232</v>
      </c>
      <c r="C169" s="32" t="s">
        <v>73</v>
      </c>
      <c r="D169" s="32" t="s">
        <v>234</v>
      </c>
      <c r="E169" s="32" t="s">
        <v>232</v>
      </c>
      <c r="F169" s="33"/>
      <c r="G169" s="99">
        <f>G170</f>
        <v>262709.6</v>
      </c>
      <c r="H169" s="83"/>
      <c r="I169" s="116"/>
    </row>
    <row r="170" spans="1:9" ht="12.75">
      <c r="A170" s="28" t="s">
        <v>237</v>
      </c>
      <c r="B170" s="28" t="s">
        <v>232</v>
      </c>
      <c r="C170" s="10" t="s">
        <v>73</v>
      </c>
      <c r="D170" s="10" t="s">
        <v>234</v>
      </c>
      <c r="E170" s="10" t="s">
        <v>232</v>
      </c>
      <c r="F170" s="28" t="s">
        <v>238</v>
      </c>
      <c r="G170" s="24">
        <f>268200-5490.4</f>
        <v>262709.6</v>
      </c>
      <c r="H170" s="83"/>
      <c r="I170" s="116"/>
    </row>
    <row r="171" spans="1:9" ht="15" customHeight="1">
      <c r="A171" s="28" t="s">
        <v>237</v>
      </c>
      <c r="B171" s="28" t="s">
        <v>232</v>
      </c>
      <c r="C171" s="10" t="s">
        <v>73</v>
      </c>
      <c r="D171" s="10" t="s">
        <v>235</v>
      </c>
      <c r="E171" s="10" t="s">
        <v>233</v>
      </c>
      <c r="F171" s="28"/>
      <c r="G171" s="24">
        <f>G172+G174+G182</f>
        <v>45428.325</v>
      </c>
      <c r="H171" s="83"/>
      <c r="I171" s="116"/>
    </row>
    <row r="172" spans="1:9" ht="22.5" customHeight="1">
      <c r="A172" s="28" t="s">
        <v>237</v>
      </c>
      <c r="B172" s="28" t="s">
        <v>232</v>
      </c>
      <c r="C172" s="10" t="s">
        <v>73</v>
      </c>
      <c r="D172" s="10" t="s">
        <v>235</v>
      </c>
      <c r="E172" s="10" t="s">
        <v>232</v>
      </c>
      <c r="F172" s="28"/>
      <c r="G172" s="24">
        <f>G173</f>
        <v>43250</v>
      </c>
      <c r="H172" s="83"/>
      <c r="I172" s="116"/>
    </row>
    <row r="173" spans="1:9" ht="12.75">
      <c r="A173" s="28" t="s">
        <v>237</v>
      </c>
      <c r="B173" s="28" t="s">
        <v>232</v>
      </c>
      <c r="C173" s="10" t="s">
        <v>73</v>
      </c>
      <c r="D173" s="10" t="s">
        <v>235</v>
      </c>
      <c r="E173" s="10" t="s">
        <v>232</v>
      </c>
      <c r="F173" s="28" t="s">
        <v>113</v>
      </c>
      <c r="G173" s="24">
        <f>44000-750</f>
        <v>43250</v>
      </c>
      <c r="H173" s="83"/>
      <c r="I173" s="116"/>
    </row>
    <row r="174" spans="1:9" ht="27" customHeight="1">
      <c r="A174" s="28" t="s">
        <v>237</v>
      </c>
      <c r="B174" s="28" t="s">
        <v>232</v>
      </c>
      <c r="C174" s="10" t="s">
        <v>73</v>
      </c>
      <c r="D174" s="10" t="s">
        <v>235</v>
      </c>
      <c r="E174" s="10" t="s">
        <v>234</v>
      </c>
      <c r="F174" s="28"/>
      <c r="G174" s="24">
        <f>G175</f>
        <v>1428.325</v>
      </c>
      <c r="H174" s="83"/>
      <c r="I174" s="116"/>
    </row>
    <row r="175" spans="1:9" ht="12.75">
      <c r="A175" s="28" t="s">
        <v>237</v>
      </c>
      <c r="B175" s="28" t="s">
        <v>232</v>
      </c>
      <c r="C175" s="10" t="s">
        <v>73</v>
      </c>
      <c r="D175" s="10" t="s">
        <v>235</v>
      </c>
      <c r="E175" s="10" t="s">
        <v>234</v>
      </c>
      <c r="F175" s="28" t="s">
        <v>238</v>
      </c>
      <c r="G175" s="24">
        <f>900+528.325</f>
        <v>1428.325</v>
      </c>
      <c r="H175" s="83"/>
      <c r="I175" s="116"/>
    </row>
    <row r="176" spans="1:9" ht="12.75">
      <c r="A176" s="28" t="s">
        <v>237</v>
      </c>
      <c r="B176" s="28" t="s">
        <v>232</v>
      </c>
      <c r="C176" s="10" t="s">
        <v>77</v>
      </c>
      <c r="D176" s="10" t="s">
        <v>233</v>
      </c>
      <c r="E176" s="10" t="s">
        <v>233</v>
      </c>
      <c r="F176" s="28"/>
      <c r="G176" s="24"/>
      <c r="H176" s="83"/>
      <c r="I176" s="115"/>
    </row>
    <row r="177" spans="1:9" ht="12.75">
      <c r="A177" s="28" t="s">
        <v>237</v>
      </c>
      <c r="B177" s="28" t="s">
        <v>232</v>
      </c>
      <c r="C177" s="10" t="s">
        <v>77</v>
      </c>
      <c r="D177" s="10" t="s">
        <v>366</v>
      </c>
      <c r="E177" s="10" t="s">
        <v>233</v>
      </c>
      <c r="F177" s="28"/>
      <c r="G177" s="24"/>
      <c r="H177" s="83"/>
      <c r="I177" s="116"/>
    </row>
    <row r="178" spans="1:9" ht="12.75">
      <c r="A178" s="28" t="s">
        <v>237</v>
      </c>
      <c r="B178" s="28" t="s">
        <v>232</v>
      </c>
      <c r="C178" s="10" t="s">
        <v>77</v>
      </c>
      <c r="D178" s="10" t="s">
        <v>366</v>
      </c>
      <c r="E178" s="10" t="s">
        <v>232</v>
      </c>
      <c r="F178" s="28"/>
      <c r="G178" s="24"/>
      <c r="H178" s="83"/>
      <c r="I178" s="116"/>
    </row>
    <row r="179" spans="1:9" ht="12.75">
      <c r="A179" s="28" t="s">
        <v>237</v>
      </c>
      <c r="B179" s="28" t="s">
        <v>232</v>
      </c>
      <c r="C179" s="10" t="s">
        <v>77</v>
      </c>
      <c r="D179" s="10" t="s">
        <v>366</v>
      </c>
      <c r="E179" s="10" t="s">
        <v>232</v>
      </c>
      <c r="F179" s="28" t="s">
        <v>238</v>
      </c>
      <c r="G179" s="24"/>
      <c r="H179" s="83"/>
      <c r="I179" s="116"/>
    </row>
    <row r="180" spans="1:9" ht="12.75">
      <c r="A180" s="28" t="s">
        <v>237</v>
      </c>
      <c r="B180" s="28" t="s">
        <v>232</v>
      </c>
      <c r="C180" s="10" t="s">
        <v>77</v>
      </c>
      <c r="D180" s="10" t="s">
        <v>366</v>
      </c>
      <c r="E180" s="10" t="s">
        <v>234</v>
      </c>
      <c r="F180" s="28"/>
      <c r="G180" s="24"/>
      <c r="H180" s="83"/>
      <c r="I180" s="116"/>
    </row>
    <row r="181" spans="1:9" ht="12.75">
      <c r="A181" s="28" t="s">
        <v>237</v>
      </c>
      <c r="B181" s="28" t="s">
        <v>232</v>
      </c>
      <c r="C181" s="10" t="s">
        <v>77</v>
      </c>
      <c r="D181" s="10" t="s">
        <v>366</v>
      </c>
      <c r="E181" s="10" t="s">
        <v>234</v>
      </c>
      <c r="F181" s="28" t="s">
        <v>113</v>
      </c>
      <c r="G181" s="24"/>
      <c r="H181" s="83"/>
      <c r="I181" s="115"/>
    </row>
    <row r="182" spans="1:9" ht="12.75">
      <c r="A182" s="104" t="s">
        <v>237</v>
      </c>
      <c r="B182" s="33" t="s">
        <v>232</v>
      </c>
      <c r="C182" s="33" t="s">
        <v>73</v>
      </c>
      <c r="D182" s="105" t="s">
        <v>235</v>
      </c>
      <c r="E182" s="101" t="s">
        <v>235</v>
      </c>
      <c r="F182" s="102"/>
      <c r="G182" s="120">
        <f>G183</f>
        <v>750</v>
      </c>
      <c r="H182" s="83"/>
      <c r="I182" s="116"/>
    </row>
    <row r="183" spans="1:9" ht="12.75">
      <c r="A183" s="104" t="s">
        <v>237</v>
      </c>
      <c r="B183" s="33" t="s">
        <v>232</v>
      </c>
      <c r="C183" s="33" t="s">
        <v>73</v>
      </c>
      <c r="D183" s="105" t="s">
        <v>235</v>
      </c>
      <c r="E183" s="101" t="s">
        <v>235</v>
      </c>
      <c r="F183" s="102" t="s">
        <v>113</v>
      </c>
      <c r="G183" s="120">
        <v>750</v>
      </c>
      <c r="H183" s="83"/>
      <c r="I183" s="116"/>
    </row>
    <row r="184" spans="1:9" ht="16.5" customHeight="1">
      <c r="A184" s="28" t="s">
        <v>237</v>
      </c>
      <c r="B184" s="28" t="s">
        <v>232</v>
      </c>
      <c r="C184" s="10" t="s">
        <v>189</v>
      </c>
      <c r="D184" s="10" t="s">
        <v>233</v>
      </c>
      <c r="E184" s="10" t="s">
        <v>233</v>
      </c>
      <c r="F184" s="28"/>
      <c r="G184" s="24">
        <f>G185+G187</f>
        <v>73135</v>
      </c>
      <c r="H184" s="83"/>
      <c r="I184" s="116"/>
    </row>
    <row r="185" spans="1:9" ht="28.5" customHeight="1">
      <c r="A185" s="28" t="s">
        <v>237</v>
      </c>
      <c r="B185" s="28" t="s">
        <v>232</v>
      </c>
      <c r="C185" s="10" t="s">
        <v>189</v>
      </c>
      <c r="D185" s="10" t="s">
        <v>239</v>
      </c>
      <c r="E185" s="10" t="s">
        <v>233</v>
      </c>
      <c r="F185" s="28"/>
      <c r="G185" s="24">
        <f>G186</f>
        <v>45055</v>
      </c>
      <c r="H185" s="83"/>
      <c r="I185" s="116"/>
    </row>
    <row r="186" spans="1:9" ht="12.75">
      <c r="A186" s="28" t="s">
        <v>237</v>
      </c>
      <c r="B186" s="28" t="s">
        <v>232</v>
      </c>
      <c r="C186" s="10" t="s">
        <v>189</v>
      </c>
      <c r="D186" s="10" t="s">
        <v>239</v>
      </c>
      <c r="E186" s="10" t="s">
        <v>233</v>
      </c>
      <c r="F186" s="28" t="s">
        <v>111</v>
      </c>
      <c r="G186" s="24">
        <v>45055</v>
      </c>
      <c r="H186" s="83"/>
      <c r="I186" s="116"/>
    </row>
    <row r="187" spans="1:9" ht="29.25" customHeight="1">
      <c r="A187" s="28" t="s">
        <v>237</v>
      </c>
      <c r="B187" s="28" t="s">
        <v>232</v>
      </c>
      <c r="C187" s="10" t="s">
        <v>189</v>
      </c>
      <c r="D187" s="10" t="s">
        <v>240</v>
      </c>
      <c r="E187" s="10" t="s">
        <v>233</v>
      </c>
      <c r="F187" s="28"/>
      <c r="G187" s="24">
        <f>G188</f>
        <v>28080</v>
      </c>
      <c r="H187" s="83"/>
      <c r="I187" s="116"/>
    </row>
    <row r="188" spans="1:9" ht="12.75">
      <c r="A188" s="28" t="s">
        <v>237</v>
      </c>
      <c r="B188" s="28" t="s">
        <v>232</v>
      </c>
      <c r="C188" s="10" t="s">
        <v>189</v>
      </c>
      <c r="D188" s="10" t="s">
        <v>240</v>
      </c>
      <c r="E188" s="10" t="s">
        <v>233</v>
      </c>
      <c r="F188" s="28" t="s">
        <v>238</v>
      </c>
      <c r="G188" s="24">
        <v>28080</v>
      </c>
      <c r="H188" s="83"/>
      <c r="I188" s="116"/>
    </row>
    <row r="189" spans="1:10" s="17" customFormat="1" ht="12.75">
      <c r="A189" s="29" t="s">
        <v>237</v>
      </c>
      <c r="B189" s="29" t="s">
        <v>234</v>
      </c>
      <c r="C189" s="26"/>
      <c r="D189" s="26"/>
      <c r="E189" s="26"/>
      <c r="F189" s="29"/>
      <c r="G189" s="25">
        <f>G190</f>
        <v>43635.7</v>
      </c>
      <c r="H189" s="82"/>
      <c r="I189" s="116">
        <v>43635.7</v>
      </c>
      <c r="J189" s="50"/>
    </row>
    <row r="190" spans="1:9" ht="12.75">
      <c r="A190" s="28" t="s">
        <v>237</v>
      </c>
      <c r="B190" s="28" t="s">
        <v>234</v>
      </c>
      <c r="C190" s="10" t="s">
        <v>325</v>
      </c>
      <c r="D190" s="10" t="s">
        <v>233</v>
      </c>
      <c r="E190" s="10" t="s">
        <v>233</v>
      </c>
      <c r="F190" s="28"/>
      <c r="G190" s="24">
        <f>G191</f>
        <v>43635.7</v>
      </c>
      <c r="H190" s="83"/>
      <c r="I190" s="116"/>
    </row>
    <row r="191" spans="1:9" ht="12.75">
      <c r="A191" s="28" t="s">
        <v>237</v>
      </c>
      <c r="B191" s="28" t="s">
        <v>234</v>
      </c>
      <c r="C191" s="10" t="s">
        <v>325</v>
      </c>
      <c r="D191" s="10" t="s">
        <v>237</v>
      </c>
      <c r="E191" s="10" t="s">
        <v>233</v>
      </c>
      <c r="F191" s="28"/>
      <c r="G191" s="24">
        <f>G192</f>
        <v>43635.7</v>
      </c>
      <c r="H191" s="83"/>
      <c r="I191" s="116"/>
    </row>
    <row r="192" spans="1:9" ht="12.75">
      <c r="A192" s="28" t="s">
        <v>237</v>
      </c>
      <c r="B192" s="28" t="s">
        <v>234</v>
      </c>
      <c r="C192" s="10" t="s">
        <v>325</v>
      </c>
      <c r="D192" s="10" t="s">
        <v>237</v>
      </c>
      <c r="E192" s="10" t="s">
        <v>376</v>
      </c>
      <c r="F192" s="28"/>
      <c r="G192" s="24">
        <f>G193</f>
        <v>43635.7</v>
      </c>
      <c r="H192" s="83"/>
      <c r="I192" s="116"/>
    </row>
    <row r="193" spans="1:9" ht="12.75">
      <c r="A193" s="28" t="s">
        <v>237</v>
      </c>
      <c r="B193" s="28" t="s">
        <v>234</v>
      </c>
      <c r="C193" s="10" t="s">
        <v>325</v>
      </c>
      <c r="D193" s="10" t="s">
        <v>237</v>
      </c>
      <c r="E193" s="10" t="s">
        <v>376</v>
      </c>
      <c r="F193" s="28" t="s">
        <v>113</v>
      </c>
      <c r="G193" s="24">
        <v>43635.7</v>
      </c>
      <c r="H193" s="83"/>
      <c r="I193" s="116"/>
    </row>
    <row r="194" spans="1:10" s="17" customFormat="1" ht="15" customHeight="1">
      <c r="A194" s="29" t="s">
        <v>237</v>
      </c>
      <c r="B194" s="29" t="s">
        <v>235</v>
      </c>
      <c r="C194" s="26"/>
      <c r="D194" s="26"/>
      <c r="E194" s="26"/>
      <c r="F194" s="29"/>
      <c r="G194" s="25">
        <f>G199+G229+G195</f>
        <v>656601.7000000001</v>
      </c>
      <c r="H194" s="82"/>
      <c r="I194" s="116">
        <f>651601.7+5000</f>
        <v>656601.7</v>
      </c>
      <c r="J194" s="50"/>
    </row>
    <row r="195" spans="1:10" s="17" customFormat="1" ht="15" customHeight="1">
      <c r="A195" s="28" t="s">
        <v>237</v>
      </c>
      <c r="B195" s="28" t="s">
        <v>235</v>
      </c>
      <c r="C195" s="10" t="s">
        <v>263</v>
      </c>
      <c r="D195" s="10" t="s">
        <v>233</v>
      </c>
      <c r="E195" s="10" t="s">
        <v>233</v>
      </c>
      <c r="F195" s="29"/>
      <c r="G195" s="24">
        <f>G196</f>
        <v>913</v>
      </c>
      <c r="H195" s="82"/>
      <c r="I195" s="116"/>
      <c r="J195" s="50"/>
    </row>
    <row r="196" spans="1:10" s="17" customFormat="1" ht="15" customHeight="1">
      <c r="A196" s="28" t="s">
        <v>237</v>
      </c>
      <c r="B196" s="28" t="s">
        <v>235</v>
      </c>
      <c r="C196" s="10" t="s">
        <v>263</v>
      </c>
      <c r="D196" s="10" t="s">
        <v>237</v>
      </c>
      <c r="E196" s="10" t="s">
        <v>233</v>
      </c>
      <c r="F196" s="28"/>
      <c r="G196" s="24">
        <f>G197</f>
        <v>913</v>
      </c>
      <c r="H196" s="82"/>
      <c r="I196" s="116"/>
      <c r="J196" s="50"/>
    </row>
    <row r="197" spans="1:10" s="17" customFormat="1" ht="15" customHeight="1">
      <c r="A197" s="28" t="s">
        <v>237</v>
      </c>
      <c r="B197" s="28" t="s">
        <v>235</v>
      </c>
      <c r="C197" s="10" t="s">
        <v>263</v>
      </c>
      <c r="D197" s="10" t="s">
        <v>237</v>
      </c>
      <c r="E197" s="10" t="s">
        <v>232</v>
      </c>
      <c r="F197" s="28"/>
      <c r="G197" s="24">
        <f>G198</f>
        <v>913</v>
      </c>
      <c r="H197" s="82"/>
      <c r="I197" s="116"/>
      <c r="J197" s="50"/>
    </row>
    <row r="198" spans="1:10" s="17" customFormat="1" ht="15" customHeight="1">
      <c r="A198" s="28" t="s">
        <v>237</v>
      </c>
      <c r="B198" s="28" t="s">
        <v>235</v>
      </c>
      <c r="C198" s="10" t="s">
        <v>263</v>
      </c>
      <c r="D198" s="10" t="s">
        <v>237</v>
      </c>
      <c r="E198" s="10" t="s">
        <v>232</v>
      </c>
      <c r="F198" s="28" t="s">
        <v>114</v>
      </c>
      <c r="G198" s="24">
        <v>913</v>
      </c>
      <c r="H198" s="82"/>
      <c r="I198" s="116"/>
      <c r="J198" s="50"/>
    </row>
    <row r="199" spans="1:9" ht="14.25" customHeight="1">
      <c r="A199" s="28" t="s">
        <v>237</v>
      </c>
      <c r="B199" s="28" t="s">
        <v>235</v>
      </c>
      <c r="C199" s="10" t="s">
        <v>83</v>
      </c>
      <c r="D199" s="10" t="s">
        <v>233</v>
      </c>
      <c r="E199" s="10" t="s">
        <v>233</v>
      </c>
      <c r="F199" s="28"/>
      <c r="G199" s="24">
        <f>G200+G205+G212+G217+G222</f>
        <v>638188.7000000001</v>
      </c>
      <c r="H199" s="83"/>
      <c r="I199" s="116"/>
    </row>
    <row r="200" spans="1:9" ht="12.75">
      <c r="A200" s="28" t="s">
        <v>237</v>
      </c>
      <c r="B200" s="28" t="s">
        <v>235</v>
      </c>
      <c r="C200" s="10" t="s">
        <v>83</v>
      </c>
      <c r="D200" s="10" t="s">
        <v>232</v>
      </c>
      <c r="E200" s="10" t="s">
        <v>233</v>
      </c>
      <c r="F200" s="28"/>
      <c r="G200" s="24">
        <f>G201+G203</f>
        <v>58489.7</v>
      </c>
      <c r="H200" s="83"/>
      <c r="I200" s="116"/>
    </row>
    <row r="201" spans="1:9" ht="24.75" customHeight="1">
      <c r="A201" s="28" t="s">
        <v>237</v>
      </c>
      <c r="B201" s="28" t="s">
        <v>235</v>
      </c>
      <c r="C201" s="10" t="s">
        <v>83</v>
      </c>
      <c r="D201" s="10" t="s">
        <v>232</v>
      </c>
      <c r="E201" s="10" t="s">
        <v>232</v>
      </c>
      <c r="F201" s="28"/>
      <c r="G201" s="24">
        <f>G202</f>
        <v>4000</v>
      </c>
      <c r="H201" s="83"/>
      <c r="I201" s="116"/>
    </row>
    <row r="202" spans="1:9" ht="12.75">
      <c r="A202" s="28" t="s">
        <v>237</v>
      </c>
      <c r="B202" s="28" t="s">
        <v>235</v>
      </c>
      <c r="C202" s="10" t="s">
        <v>83</v>
      </c>
      <c r="D202" s="10" t="s">
        <v>232</v>
      </c>
      <c r="E202" s="10" t="s">
        <v>232</v>
      </c>
      <c r="F202" s="28" t="s">
        <v>238</v>
      </c>
      <c r="G202" s="24">
        <v>4000</v>
      </c>
      <c r="H202" s="83"/>
      <c r="I202" s="116"/>
    </row>
    <row r="203" spans="1:9" ht="25.5" customHeight="1">
      <c r="A203" s="28" t="s">
        <v>237</v>
      </c>
      <c r="B203" s="28" t="s">
        <v>235</v>
      </c>
      <c r="C203" s="10" t="s">
        <v>83</v>
      </c>
      <c r="D203" s="10" t="s">
        <v>232</v>
      </c>
      <c r="E203" s="10" t="s">
        <v>234</v>
      </c>
      <c r="F203" s="28"/>
      <c r="G203" s="24">
        <f>G204</f>
        <v>54489.7</v>
      </c>
      <c r="H203" s="83"/>
      <c r="I203" s="116"/>
    </row>
    <row r="204" spans="1:9" ht="12.75">
      <c r="A204" s="28" t="s">
        <v>237</v>
      </c>
      <c r="B204" s="28" t="s">
        <v>235</v>
      </c>
      <c r="C204" s="10" t="s">
        <v>83</v>
      </c>
      <c r="D204" s="10" t="s">
        <v>232</v>
      </c>
      <c r="E204" s="10" t="s">
        <v>234</v>
      </c>
      <c r="F204" s="28" t="s">
        <v>238</v>
      </c>
      <c r="G204" s="24">
        <v>54489.7</v>
      </c>
      <c r="H204" s="83"/>
      <c r="I204" s="116"/>
    </row>
    <row r="205" spans="1:9" ht="40.5" customHeight="1">
      <c r="A205" s="28" t="s">
        <v>237</v>
      </c>
      <c r="B205" s="28" t="s">
        <v>235</v>
      </c>
      <c r="C205" s="10" t="s">
        <v>83</v>
      </c>
      <c r="D205" s="10" t="s">
        <v>234</v>
      </c>
      <c r="E205" s="10" t="s">
        <v>233</v>
      </c>
      <c r="F205" s="28"/>
      <c r="G205" s="24">
        <f>G206+G208+G210</f>
        <v>462795.9</v>
      </c>
      <c r="H205" s="83"/>
      <c r="I205" s="116"/>
    </row>
    <row r="206" spans="1:9" ht="12.75">
      <c r="A206" s="28" t="s">
        <v>237</v>
      </c>
      <c r="B206" s="28" t="s">
        <v>235</v>
      </c>
      <c r="C206" s="10" t="s">
        <v>83</v>
      </c>
      <c r="D206" s="10" t="s">
        <v>234</v>
      </c>
      <c r="E206" s="10" t="s">
        <v>232</v>
      </c>
      <c r="F206" s="28"/>
      <c r="G206" s="24">
        <f>G207</f>
        <v>85810</v>
      </c>
      <c r="H206" s="83"/>
      <c r="I206" s="116"/>
    </row>
    <row r="207" spans="1:9" ht="12.75">
      <c r="A207" s="28" t="s">
        <v>237</v>
      </c>
      <c r="B207" s="28" t="s">
        <v>235</v>
      </c>
      <c r="C207" s="10" t="s">
        <v>83</v>
      </c>
      <c r="D207" s="10" t="s">
        <v>234</v>
      </c>
      <c r="E207" s="10" t="s">
        <v>232</v>
      </c>
      <c r="F207" s="28" t="s">
        <v>238</v>
      </c>
      <c r="G207" s="24">
        <v>85810</v>
      </c>
      <c r="H207" s="83"/>
      <c r="I207" s="116"/>
    </row>
    <row r="208" spans="1:9" ht="30" customHeight="1">
      <c r="A208" s="28" t="s">
        <v>237</v>
      </c>
      <c r="B208" s="28" t="s">
        <v>235</v>
      </c>
      <c r="C208" s="10" t="s">
        <v>83</v>
      </c>
      <c r="D208" s="10" t="s">
        <v>234</v>
      </c>
      <c r="E208" s="10" t="s">
        <v>234</v>
      </c>
      <c r="F208" s="28"/>
      <c r="G208" s="24">
        <f>G209</f>
        <v>345077.2</v>
      </c>
      <c r="H208" s="83"/>
      <c r="I208" s="116"/>
    </row>
    <row r="209" spans="1:9" ht="12.75">
      <c r="A209" s="28" t="s">
        <v>237</v>
      </c>
      <c r="B209" s="28" t="s">
        <v>235</v>
      </c>
      <c r="C209" s="10" t="s">
        <v>83</v>
      </c>
      <c r="D209" s="10" t="s">
        <v>234</v>
      </c>
      <c r="E209" s="10" t="s">
        <v>234</v>
      </c>
      <c r="F209" s="28" t="s">
        <v>238</v>
      </c>
      <c r="G209" s="24">
        <v>345077.2</v>
      </c>
      <c r="H209" s="83"/>
      <c r="I209" s="116"/>
    </row>
    <row r="210" spans="1:9" ht="12.75">
      <c r="A210" s="28" t="s">
        <v>237</v>
      </c>
      <c r="B210" s="28" t="s">
        <v>235</v>
      </c>
      <c r="C210" s="10" t="s">
        <v>83</v>
      </c>
      <c r="D210" s="10" t="s">
        <v>234</v>
      </c>
      <c r="E210" s="10" t="s">
        <v>84</v>
      </c>
      <c r="F210" s="28"/>
      <c r="G210" s="24">
        <f>G211</f>
        <v>31908.7</v>
      </c>
      <c r="H210" s="83"/>
      <c r="I210" s="116"/>
    </row>
    <row r="211" spans="1:9" ht="12.75">
      <c r="A211" s="28" t="s">
        <v>237</v>
      </c>
      <c r="B211" s="28" t="s">
        <v>235</v>
      </c>
      <c r="C211" s="10" t="s">
        <v>83</v>
      </c>
      <c r="D211" s="10" t="s">
        <v>234</v>
      </c>
      <c r="E211" s="10" t="s">
        <v>84</v>
      </c>
      <c r="F211" s="28" t="s">
        <v>238</v>
      </c>
      <c r="G211" s="24">
        <v>31908.7</v>
      </c>
      <c r="H211" s="83"/>
      <c r="I211" s="116"/>
    </row>
    <row r="212" spans="1:9" ht="12" customHeight="1">
      <c r="A212" s="28" t="s">
        <v>237</v>
      </c>
      <c r="B212" s="28" t="s">
        <v>235</v>
      </c>
      <c r="C212" s="10" t="s">
        <v>83</v>
      </c>
      <c r="D212" s="10" t="s">
        <v>235</v>
      </c>
      <c r="E212" s="10" t="s">
        <v>233</v>
      </c>
      <c r="F212" s="28"/>
      <c r="G212" s="24">
        <f>G213+G215</f>
        <v>46925.7</v>
      </c>
      <c r="H212" s="83"/>
      <c r="I212" s="116"/>
    </row>
    <row r="213" spans="1:9" ht="12" customHeight="1">
      <c r="A213" s="28" t="s">
        <v>237</v>
      </c>
      <c r="B213" s="28" t="s">
        <v>235</v>
      </c>
      <c r="C213" s="10" t="s">
        <v>83</v>
      </c>
      <c r="D213" s="10" t="s">
        <v>235</v>
      </c>
      <c r="E213" s="10" t="s">
        <v>232</v>
      </c>
      <c r="F213" s="28"/>
      <c r="G213" s="24">
        <f>G214</f>
        <v>5000</v>
      </c>
      <c r="H213" s="83"/>
      <c r="I213" s="116"/>
    </row>
    <row r="214" spans="1:9" ht="12" customHeight="1">
      <c r="A214" s="28" t="s">
        <v>237</v>
      </c>
      <c r="B214" s="28" t="s">
        <v>235</v>
      </c>
      <c r="C214" s="10" t="s">
        <v>83</v>
      </c>
      <c r="D214" s="10" t="s">
        <v>235</v>
      </c>
      <c r="E214" s="10" t="s">
        <v>232</v>
      </c>
      <c r="F214" s="28" t="s">
        <v>238</v>
      </c>
      <c r="G214" s="24">
        <v>5000</v>
      </c>
      <c r="H214" s="83"/>
      <c r="I214" s="116"/>
    </row>
    <row r="215" spans="1:9" ht="12.75">
      <c r="A215" s="28" t="s">
        <v>237</v>
      </c>
      <c r="B215" s="28" t="s">
        <v>235</v>
      </c>
      <c r="C215" s="10" t="s">
        <v>83</v>
      </c>
      <c r="D215" s="10" t="s">
        <v>235</v>
      </c>
      <c r="E215" s="10" t="s">
        <v>234</v>
      </c>
      <c r="F215" s="28"/>
      <c r="G215" s="24">
        <f>G216</f>
        <v>41925.7</v>
      </c>
      <c r="H215" s="83"/>
      <c r="I215" s="116"/>
    </row>
    <row r="216" spans="1:9" ht="12.75">
      <c r="A216" s="28" t="s">
        <v>237</v>
      </c>
      <c r="B216" s="28" t="s">
        <v>235</v>
      </c>
      <c r="C216" s="10" t="s">
        <v>83</v>
      </c>
      <c r="D216" s="10" t="s">
        <v>235</v>
      </c>
      <c r="E216" s="10" t="s">
        <v>234</v>
      </c>
      <c r="F216" s="28" t="s">
        <v>238</v>
      </c>
      <c r="G216" s="24">
        <v>41925.7</v>
      </c>
      <c r="H216" s="83"/>
      <c r="I216" s="115"/>
    </row>
    <row r="217" spans="1:9" ht="15" customHeight="1">
      <c r="A217" s="28" t="s">
        <v>237</v>
      </c>
      <c r="B217" s="28" t="s">
        <v>235</v>
      </c>
      <c r="C217" s="10" t="s">
        <v>83</v>
      </c>
      <c r="D217" s="10" t="s">
        <v>236</v>
      </c>
      <c r="E217" s="10" t="s">
        <v>233</v>
      </c>
      <c r="F217" s="28"/>
      <c r="G217" s="24">
        <f>G218+G220</f>
        <v>15300</v>
      </c>
      <c r="H217" s="83"/>
      <c r="I217" s="115"/>
    </row>
    <row r="218" spans="1:9" ht="12.75">
      <c r="A218" s="28" t="s">
        <v>237</v>
      </c>
      <c r="B218" s="28" t="s">
        <v>235</v>
      </c>
      <c r="C218" s="10" t="s">
        <v>83</v>
      </c>
      <c r="D218" s="10" t="s">
        <v>236</v>
      </c>
      <c r="E218" s="10" t="s">
        <v>232</v>
      </c>
      <c r="F218" s="28"/>
      <c r="G218" s="24">
        <f>G219</f>
        <v>2000</v>
      </c>
      <c r="H218" s="83"/>
      <c r="I218" s="116"/>
    </row>
    <row r="219" spans="1:9" ht="15" customHeight="1">
      <c r="A219" s="28" t="s">
        <v>237</v>
      </c>
      <c r="B219" s="28" t="s">
        <v>235</v>
      </c>
      <c r="C219" s="10" t="s">
        <v>83</v>
      </c>
      <c r="D219" s="10" t="s">
        <v>236</v>
      </c>
      <c r="E219" s="10" t="s">
        <v>232</v>
      </c>
      <c r="F219" s="28" t="s">
        <v>238</v>
      </c>
      <c r="G219" s="24">
        <v>2000</v>
      </c>
      <c r="H219" s="83"/>
      <c r="I219" s="116"/>
    </row>
    <row r="220" spans="1:9" ht="12.75">
      <c r="A220" s="28" t="s">
        <v>237</v>
      </c>
      <c r="B220" s="28" t="s">
        <v>235</v>
      </c>
      <c r="C220" s="10" t="s">
        <v>83</v>
      </c>
      <c r="D220" s="10" t="s">
        <v>236</v>
      </c>
      <c r="E220" s="10" t="s">
        <v>234</v>
      </c>
      <c r="F220" s="28"/>
      <c r="G220" s="24">
        <f>G221</f>
        <v>13300</v>
      </c>
      <c r="H220" s="83"/>
      <c r="I220" s="116"/>
    </row>
    <row r="221" spans="1:9" ht="12.75">
      <c r="A221" s="28" t="s">
        <v>237</v>
      </c>
      <c r="B221" s="28" t="s">
        <v>235</v>
      </c>
      <c r="C221" s="10" t="s">
        <v>83</v>
      </c>
      <c r="D221" s="10" t="s">
        <v>236</v>
      </c>
      <c r="E221" s="10" t="s">
        <v>234</v>
      </c>
      <c r="F221" s="28" t="s">
        <v>238</v>
      </c>
      <c r="G221" s="24">
        <v>13300</v>
      </c>
      <c r="H221" s="83"/>
      <c r="I221" s="115"/>
    </row>
    <row r="222" spans="1:9" ht="27.75" customHeight="1">
      <c r="A222" s="28" t="s">
        <v>237</v>
      </c>
      <c r="B222" s="28" t="s">
        <v>235</v>
      </c>
      <c r="C222" s="10" t="s">
        <v>83</v>
      </c>
      <c r="D222" s="10" t="s">
        <v>237</v>
      </c>
      <c r="E222" s="10" t="s">
        <v>233</v>
      </c>
      <c r="F222" s="28"/>
      <c r="G222" s="24">
        <f>G223+G225+G227</f>
        <v>54677.4</v>
      </c>
      <c r="H222" s="83"/>
      <c r="I222" s="115"/>
    </row>
    <row r="223" spans="1:9" ht="28.5" customHeight="1">
      <c r="A223" s="28" t="s">
        <v>237</v>
      </c>
      <c r="B223" s="28" t="s">
        <v>235</v>
      </c>
      <c r="C223" s="10" t="s">
        <v>83</v>
      </c>
      <c r="D223" s="10" t="s">
        <v>237</v>
      </c>
      <c r="E223" s="10" t="s">
        <v>232</v>
      </c>
      <c r="F223" s="138"/>
      <c r="G223" s="24">
        <f>G224</f>
        <v>31000</v>
      </c>
      <c r="H223" s="83"/>
      <c r="I223" s="116"/>
    </row>
    <row r="224" spans="1:9" ht="12.75">
      <c r="A224" s="28" t="s">
        <v>237</v>
      </c>
      <c r="B224" s="28" t="s">
        <v>235</v>
      </c>
      <c r="C224" s="10" t="s">
        <v>83</v>
      </c>
      <c r="D224" s="10" t="s">
        <v>237</v>
      </c>
      <c r="E224" s="10" t="s">
        <v>232</v>
      </c>
      <c r="F224" s="28" t="s">
        <v>238</v>
      </c>
      <c r="G224" s="24">
        <v>31000</v>
      </c>
      <c r="H224" s="83"/>
      <c r="I224" s="116"/>
    </row>
    <row r="225" spans="1:9" ht="27.75" customHeight="1">
      <c r="A225" s="28" t="s">
        <v>237</v>
      </c>
      <c r="B225" s="28" t="s">
        <v>235</v>
      </c>
      <c r="C225" s="10" t="s">
        <v>83</v>
      </c>
      <c r="D225" s="10" t="s">
        <v>237</v>
      </c>
      <c r="E225" s="10" t="s">
        <v>234</v>
      </c>
      <c r="F225" s="138"/>
      <c r="G225" s="24">
        <f>G226</f>
        <v>18677.4</v>
      </c>
      <c r="H225" s="83"/>
      <c r="I225" s="116"/>
    </row>
    <row r="226" spans="1:9" ht="12.75">
      <c r="A226" s="28" t="s">
        <v>237</v>
      </c>
      <c r="B226" s="28" t="s">
        <v>235</v>
      </c>
      <c r="C226" s="10" t="s">
        <v>83</v>
      </c>
      <c r="D226" s="10" t="s">
        <v>237</v>
      </c>
      <c r="E226" s="10" t="s">
        <v>234</v>
      </c>
      <c r="F226" s="28" t="s">
        <v>238</v>
      </c>
      <c r="G226" s="24">
        <v>18677.4</v>
      </c>
      <c r="H226" s="83"/>
      <c r="I226" s="116"/>
    </row>
    <row r="227" spans="1:9" ht="12.75">
      <c r="A227" s="28" t="s">
        <v>237</v>
      </c>
      <c r="B227" s="28" t="s">
        <v>235</v>
      </c>
      <c r="C227" s="10" t="s">
        <v>83</v>
      </c>
      <c r="D227" s="10" t="s">
        <v>237</v>
      </c>
      <c r="E227" s="10" t="s">
        <v>235</v>
      </c>
      <c r="F227" s="138"/>
      <c r="G227" s="24">
        <f>G228</f>
        <v>5000</v>
      </c>
      <c r="H227" s="83"/>
      <c r="I227" s="116"/>
    </row>
    <row r="228" spans="1:9" ht="12.75">
      <c r="A228" s="28" t="s">
        <v>237</v>
      </c>
      <c r="B228" s="28" t="s">
        <v>235</v>
      </c>
      <c r="C228" s="10" t="s">
        <v>83</v>
      </c>
      <c r="D228" s="10" t="s">
        <v>237</v>
      </c>
      <c r="E228" s="10" t="s">
        <v>235</v>
      </c>
      <c r="F228" s="28" t="s">
        <v>238</v>
      </c>
      <c r="G228" s="24">
        <v>5000</v>
      </c>
      <c r="H228" s="83"/>
      <c r="I228" s="116"/>
    </row>
    <row r="229" spans="1:9" ht="17.25" customHeight="1">
      <c r="A229" s="28" t="s">
        <v>237</v>
      </c>
      <c r="B229" s="28" t="s">
        <v>235</v>
      </c>
      <c r="C229" s="10" t="s">
        <v>189</v>
      </c>
      <c r="D229" s="10" t="s">
        <v>233</v>
      </c>
      <c r="E229" s="10" t="s">
        <v>233</v>
      </c>
      <c r="F229" s="28"/>
      <c r="G229" s="24">
        <f>G230</f>
        <v>17500</v>
      </c>
      <c r="H229" s="83"/>
      <c r="I229" s="115"/>
    </row>
    <row r="230" spans="1:9" ht="12.75">
      <c r="A230" s="28" t="s">
        <v>237</v>
      </c>
      <c r="B230" s="28" t="s">
        <v>235</v>
      </c>
      <c r="C230" s="10" t="s">
        <v>189</v>
      </c>
      <c r="D230" s="10" t="s">
        <v>98</v>
      </c>
      <c r="E230" s="10" t="s">
        <v>233</v>
      </c>
      <c r="F230" s="28"/>
      <c r="G230" s="24">
        <f>G232</f>
        <v>17500</v>
      </c>
      <c r="H230" s="83"/>
      <c r="I230" s="116"/>
    </row>
    <row r="231" spans="1:9" ht="12.75">
      <c r="A231" s="28" t="s">
        <v>237</v>
      </c>
      <c r="B231" s="28" t="s">
        <v>235</v>
      </c>
      <c r="C231" s="10" t="s">
        <v>189</v>
      </c>
      <c r="D231" s="10" t="s">
        <v>98</v>
      </c>
      <c r="E231" s="10" t="s">
        <v>232</v>
      </c>
      <c r="F231" s="28"/>
      <c r="G231" s="24">
        <f>G232</f>
        <v>17500</v>
      </c>
      <c r="H231" s="83"/>
      <c r="I231" s="116"/>
    </row>
    <row r="232" spans="1:9" ht="12.75">
      <c r="A232" s="28" t="s">
        <v>237</v>
      </c>
      <c r="B232" s="28" t="s">
        <v>235</v>
      </c>
      <c r="C232" s="10" t="s">
        <v>189</v>
      </c>
      <c r="D232" s="10" t="s">
        <v>98</v>
      </c>
      <c r="E232" s="10" t="s">
        <v>232</v>
      </c>
      <c r="F232" s="28" t="s">
        <v>111</v>
      </c>
      <c r="G232" s="24">
        <f>22500-5000</f>
        <v>17500</v>
      </c>
      <c r="H232" s="83"/>
      <c r="I232" s="116"/>
    </row>
    <row r="233" spans="1:10" s="17" customFormat="1" ht="15.75" customHeight="1">
      <c r="A233" s="29" t="s">
        <v>239</v>
      </c>
      <c r="B233" s="29"/>
      <c r="C233" s="26"/>
      <c r="D233" s="26"/>
      <c r="E233" s="26"/>
      <c r="F233" s="29"/>
      <c r="G233" s="25">
        <f>G234</f>
        <v>17795.6</v>
      </c>
      <c r="H233" s="82"/>
      <c r="I233" s="116">
        <f>I234</f>
        <v>17795.6</v>
      </c>
      <c r="J233" s="50"/>
    </row>
    <row r="234" spans="1:10" s="17" customFormat="1" ht="12.75">
      <c r="A234" s="29" t="s">
        <v>239</v>
      </c>
      <c r="B234" s="29" t="s">
        <v>234</v>
      </c>
      <c r="C234" s="26"/>
      <c r="D234" s="26"/>
      <c r="E234" s="26"/>
      <c r="F234" s="29"/>
      <c r="G234" s="25">
        <f>G235</f>
        <v>17795.6</v>
      </c>
      <c r="H234" s="82"/>
      <c r="I234" s="116">
        <v>17795.6</v>
      </c>
      <c r="J234" s="50"/>
    </row>
    <row r="235" spans="1:9" ht="16.5" customHeight="1">
      <c r="A235" s="28" t="s">
        <v>239</v>
      </c>
      <c r="B235" s="28" t="s">
        <v>234</v>
      </c>
      <c r="C235" s="10" t="s">
        <v>189</v>
      </c>
      <c r="D235" s="10" t="s">
        <v>233</v>
      </c>
      <c r="E235" s="10" t="s">
        <v>233</v>
      </c>
      <c r="F235" s="28"/>
      <c r="G235" s="24">
        <f>G236</f>
        <v>17795.6</v>
      </c>
      <c r="H235" s="83"/>
      <c r="I235" s="116"/>
    </row>
    <row r="236" spans="1:9" ht="45.75" customHeight="1">
      <c r="A236" s="28" t="s">
        <v>239</v>
      </c>
      <c r="B236" s="28" t="s">
        <v>234</v>
      </c>
      <c r="C236" s="10" t="s">
        <v>189</v>
      </c>
      <c r="D236" s="10" t="s">
        <v>241</v>
      </c>
      <c r="E236" s="10" t="s">
        <v>233</v>
      </c>
      <c r="F236" s="28"/>
      <c r="G236" s="24">
        <f>G237</f>
        <v>17795.6</v>
      </c>
      <c r="H236" s="83"/>
      <c r="I236" s="116"/>
    </row>
    <row r="237" spans="1:9" ht="12.75">
      <c r="A237" s="28" t="s">
        <v>239</v>
      </c>
      <c r="B237" s="28" t="s">
        <v>234</v>
      </c>
      <c r="C237" s="10" t="s">
        <v>189</v>
      </c>
      <c r="D237" s="10" t="s">
        <v>241</v>
      </c>
      <c r="E237" s="10" t="s">
        <v>233</v>
      </c>
      <c r="F237" s="28" t="s">
        <v>238</v>
      </c>
      <c r="G237" s="24">
        <v>17795.6</v>
      </c>
      <c r="H237" s="83"/>
      <c r="I237" s="116"/>
    </row>
    <row r="238" spans="1:10" s="17" customFormat="1" ht="18" customHeight="1">
      <c r="A238" s="29" t="s">
        <v>240</v>
      </c>
      <c r="B238" s="29"/>
      <c r="C238" s="26"/>
      <c r="D238" s="26"/>
      <c r="E238" s="26"/>
      <c r="F238" s="29"/>
      <c r="G238" s="25">
        <f>G239+G247+G301+G306+G328</f>
        <v>3598374.2000000007</v>
      </c>
      <c r="H238" s="82">
        <f>G239+G247+G301+G306+G328</f>
        <v>3598374.2000000007</v>
      </c>
      <c r="I238" s="116">
        <f>I239+I247+I301+I306+I328</f>
        <v>3598374.3000000003</v>
      </c>
      <c r="J238" s="107"/>
    </row>
    <row r="239" spans="1:11" s="17" customFormat="1" ht="18" customHeight="1">
      <c r="A239" s="29" t="s">
        <v>240</v>
      </c>
      <c r="B239" s="29" t="s">
        <v>232</v>
      </c>
      <c r="C239" s="26"/>
      <c r="D239" s="26"/>
      <c r="E239" s="26"/>
      <c r="F239" s="29"/>
      <c r="G239" s="25">
        <f>G240</f>
        <v>1073040.48</v>
      </c>
      <c r="H239" s="82"/>
      <c r="I239" s="116">
        <f>1073040.5</f>
        <v>1073040.5</v>
      </c>
      <c r="J239" s="50"/>
      <c r="K239" s="106"/>
    </row>
    <row r="240" spans="1:10" ht="17.25" customHeight="1">
      <c r="A240" s="28" t="s">
        <v>240</v>
      </c>
      <c r="B240" s="28" t="s">
        <v>232</v>
      </c>
      <c r="C240" s="10" t="s">
        <v>153</v>
      </c>
      <c r="D240" s="10" t="s">
        <v>233</v>
      </c>
      <c r="E240" s="10" t="s">
        <v>233</v>
      </c>
      <c r="F240" s="28"/>
      <c r="G240" s="24">
        <f>G241</f>
        <v>1073040.48</v>
      </c>
      <c r="H240" s="83"/>
      <c r="I240" s="116"/>
      <c r="J240" s="108"/>
    </row>
    <row r="241" spans="1:9" ht="12.75">
      <c r="A241" s="28" t="s">
        <v>240</v>
      </c>
      <c r="B241" s="28" t="s">
        <v>232</v>
      </c>
      <c r="C241" s="10" t="s">
        <v>153</v>
      </c>
      <c r="D241" s="10" t="s">
        <v>66</v>
      </c>
      <c r="E241" s="10" t="s">
        <v>233</v>
      </c>
      <c r="F241" s="28"/>
      <c r="G241" s="24">
        <f>G242+G244+G246</f>
        <v>1073040.48</v>
      </c>
      <c r="H241" s="83"/>
      <c r="I241" s="116"/>
    </row>
    <row r="242" spans="1:9" ht="54" customHeight="1">
      <c r="A242" s="28" t="s">
        <v>240</v>
      </c>
      <c r="B242" s="28" t="s">
        <v>232</v>
      </c>
      <c r="C242" s="10" t="s">
        <v>153</v>
      </c>
      <c r="D242" s="10" t="s">
        <v>66</v>
      </c>
      <c r="E242" s="10" t="s">
        <v>237</v>
      </c>
      <c r="F242" s="28"/>
      <c r="G242" s="24">
        <f>G243</f>
        <v>3020</v>
      </c>
      <c r="H242" s="83"/>
      <c r="I242" s="116"/>
    </row>
    <row r="243" spans="1:9" ht="12.75">
      <c r="A243" s="28" t="s">
        <v>240</v>
      </c>
      <c r="B243" s="28" t="s">
        <v>232</v>
      </c>
      <c r="C243" s="10" t="s">
        <v>153</v>
      </c>
      <c r="D243" s="10" t="s">
        <v>66</v>
      </c>
      <c r="E243" s="10" t="s">
        <v>237</v>
      </c>
      <c r="F243" s="28" t="s">
        <v>109</v>
      </c>
      <c r="G243" s="24">
        <v>3020</v>
      </c>
      <c r="H243" s="83"/>
      <c r="I243" s="116"/>
    </row>
    <row r="244" spans="1:9" ht="27" customHeight="1">
      <c r="A244" s="28" t="s">
        <v>240</v>
      </c>
      <c r="B244" s="28" t="s">
        <v>232</v>
      </c>
      <c r="C244" s="10" t="s">
        <v>153</v>
      </c>
      <c r="D244" s="10" t="s">
        <v>66</v>
      </c>
      <c r="E244" s="10" t="s">
        <v>66</v>
      </c>
      <c r="F244" s="28"/>
      <c r="G244" s="24">
        <f>G245</f>
        <v>1033438.5199999999</v>
      </c>
      <c r="H244" s="83"/>
      <c r="I244" s="116"/>
    </row>
    <row r="245" spans="1:11" ht="12.75">
      <c r="A245" s="28" t="s">
        <v>240</v>
      </c>
      <c r="B245" s="28" t="s">
        <v>232</v>
      </c>
      <c r="C245" s="10" t="s">
        <v>153</v>
      </c>
      <c r="D245" s="10" t="s">
        <v>66</v>
      </c>
      <c r="E245" s="10" t="s">
        <v>66</v>
      </c>
      <c r="F245" s="28" t="s">
        <v>109</v>
      </c>
      <c r="G245" s="24">
        <f>2500+1061661-2500-17857.92-10364.56</f>
        <v>1033438.5199999999</v>
      </c>
      <c r="H245" s="83"/>
      <c r="I245" s="116"/>
      <c r="J245" s="49">
        <v>1043803.08</v>
      </c>
      <c r="K245" s="109">
        <f>J245-G245</f>
        <v>10364.560000000056</v>
      </c>
    </row>
    <row r="246" spans="1:12" ht="12.75">
      <c r="A246" s="88" t="s">
        <v>240</v>
      </c>
      <c r="B246" s="88" t="s">
        <v>232</v>
      </c>
      <c r="C246" s="89" t="s">
        <v>153</v>
      </c>
      <c r="D246" s="89" t="s">
        <v>66</v>
      </c>
      <c r="E246" s="89" t="s">
        <v>66</v>
      </c>
      <c r="F246" s="88" t="s">
        <v>438</v>
      </c>
      <c r="G246" s="91">
        <v>36581.96</v>
      </c>
      <c r="H246" s="83"/>
      <c r="I246" s="116"/>
      <c r="L246" s="109"/>
    </row>
    <row r="247" spans="1:11" ht="19.5" customHeight="1">
      <c r="A247" s="29" t="s">
        <v>240</v>
      </c>
      <c r="B247" s="29" t="s">
        <v>234</v>
      </c>
      <c r="C247" s="26"/>
      <c r="D247" s="26"/>
      <c r="E247" s="26"/>
      <c r="F247" s="29"/>
      <c r="G247" s="25">
        <f>G248+G261+G271++G276+G284+G295</f>
        <v>2235210.4200000004</v>
      </c>
      <c r="H247" s="82"/>
      <c r="I247" s="116">
        <f>92583.7+2107366.8+35260</f>
        <v>2235210.5</v>
      </c>
      <c r="J247" s="108"/>
      <c r="K247" s="133">
        <v>0.1</v>
      </c>
    </row>
    <row r="248" spans="1:11" ht="27.75" customHeight="1">
      <c r="A248" s="28" t="s">
        <v>240</v>
      </c>
      <c r="B248" s="28" t="s">
        <v>234</v>
      </c>
      <c r="C248" s="10" t="s">
        <v>127</v>
      </c>
      <c r="D248" s="10" t="s">
        <v>233</v>
      </c>
      <c r="E248" s="10" t="s">
        <v>233</v>
      </c>
      <c r="F248" s="28"/>
      <c r="G248" s="24">
        <f>G249</f>
        <v>1495025.0599999998</v>
      </c>
      <c r="H248" s="83"/>
      <c r="I248" s="116"/>
      <c r="K248" s="109"/>
    </row>
    <row r="249" spans="1:9" ht="15" customHeight="1">
      <c r="A249" s="28" t="s">
        <v>240</v>
      </c>
      <c r="B249" s="28" t="s">
        <v>234</v>
      </c>
      <c r="C249" s="10" t="s">
        <v>127</v>
      </c>
      <c r="D249" s="10" t="s">
        <v>66</v>
      </c>
      <c r="E249" s="10" t="s">
        <v>233</v>
      </c>
      <c r="F249" s="28"/>
      <c r="G249" s="24">
        <f>G250+G252+G254+G258+G256+G260</f>
        <v>1495025.0599999998</v>
      </c>
      <c r="H249" s="83"/>
      <c r="I249" s="116"/>
    </row>
    <row r="250" spans="1:11" ht="12.75">
      <c r="A250" s="28" t="s">
        <v>240</v>
      </c>
      <c r="B250" s="28" t="s">
        <v>234</v>
      </c>
      <c r="C250" s="10" t="s">
        <v>127</v>
      </c>
      <c r="D250" s="10" t="s">
        <v>66</v>
      </c>
      <c r="E250" s="10" t="s">
        <v>232</v>
      </c>
      <c r="F250" s="28"/>
      <c r="G250" s="24">
        <f>G251</f>
        <v>1058262.2</v>
      </c>
      <c r="H250" s="83"/>
      <c r="I250" s="116"/>
      <c r="K250" s="109"/>
    </row>
    <row r="251" spans="1:9" ht="12.75">
      <c r="A251" s="28" t="s">
        <v>240</v>
      </c>
      <c r="B251" s="28" t="s">
        <v>234</v>
      </c>
      <c r="C251" s="10" t="s">
        <v>127</v>
      </c>
      <c r="D251" s="10" t="s">
        <v>66</v>
      </c>
      <c r="E251" s="10" t="s">
        <v>232</v>
      </c>
      <c r="F251" s="28" t="s">
        <v>109</v>
      </c>
      <c r="G251" s="24">
        <f>1034122.8+24139.4</f>
        <v>1058262.2</v>
      </c>
      <c r="H251" s="83"/>
      <c r="I251" s="116"/>
    </row>
    <row r="252" spans="1:9" ht="54" customHeight="1">
      <c r="A252" s="28" t="s">
        <v>240</v>
      </c>
      <c r="B252" s="28" t="s">
        <v>234</v>
      </c>
      <c r="C252" s="10" t="s">
        <v>127</v>
      </c>
      <c r="D252" s="10" t="s">
        <v>66</v>
      </c>
      <c r="E252" s="10" t="s">
        <v>234</v>
      </c>
      <c r="F252" s="28"/>
      <c r="G252" s="24">
        <f>G253</f>
        <v>75748</v>
      </c>
      <c r="H252" s="83"/>
      <c r="I252" s="116"/>
    </row>
    <row r="253" spans="1:9" ht="12.75">
      <c r="A253" s="28" t="s">
        <v>240</v>
      </c>
      <c r="B253" s="28" t="s">
        <v>234</v>
      </c>
      <c r="C253" s="10" t="s">
        <v>127</v>
      </c>
      <c r="D253" s="10" t="s">
        <v>66</v>
      </c>
      <c r="E253" s="10" t="s">
        <v>234</v>
      </c>
      <c r="F253" s="28" t="s">
        <v>109</v>
      </c>
      <c r="G253" s="24">
        <v>75748</v>
      </c>
      <c r="H253" s="83"/>
      <c r="I253" s="116"/>
    </row>
    <row r="254" spans="1:9" ht="43.5" customHeight="1">
      <c r="A254" s="28" t="s">
        <v>240</v>
      </c>
      <c r="B254" s="28" t="s">
        <v>234</v>
      </c>
      <c r="C254" s="10" t="s">
        <v>127</v>
      </c>
      <c r="D254" s="10" t="s">
        <v>66</v>
      </c>
      <c r="E254" s="10" t="s">
        <v>237</v>
      </c>
      <c r="F254" s="28"/>
      <c r="G254" s="24">
        <f>G255</f>
        <v>18628.7</v>
      </c>
      <c r="H254" s="83"/>
      <c r="I254" s="116"/>
    </row>
    <row r="255" spans="1:9" ht="13.5" customHeight="1">
      <c r="A255" s="28" t="s">
        <v>240</v>
      </c>
      <c r="B255" s="28" t="s">
        <v>234</v>
      </c>
      <c r="C255" s="10" t="s">
        <v>127</v>
      </c>
      <c r="D255" s="10" t="s">
        <v>66</v>
      </c>
      <c r="E255" s="10" t="s">
        <v>237</v>
      </c>
      <c r="F255" s="28" t="s">
        <v>109</v>
      </c>
      <c r="G255" s="24">
        <f>19350-721.3</f>
        <v>18628.7</v>
      </c>
      <c r="H255" s="83"/>
      <c r="I255" s="116"/>
    </row>
    <row r="256" spans="1:9" ht="27.75" customHeight="1">
      <c r="A256" s="88" t="s">
        <v>240</v>
      </c>
      <c r="B256" s="88" t="s">
        <v>234</v>
      </c>
      <c r="C256" s="89" t="s">
        <v>127</v>
      </c>
      <c r="D256" s="89" t="s">
        <v>66</v>
      </c>
      <c r="E256" s="89" t="s">
        <v>436</v>
      </c>
      <c r="F256" s="88"/>
      <c r="G256" s="91">
        <f>G257</f>
        <v>3770</v>
      </c>
      <c r="H256" s="83"/>
      <c r="I256" s="116"/>
    </row>
    <row r="257" spans="1:9" ht="13.5" customHeight="1">
      <c r="A257" s="88" t="s">
        <v>240</v>
      </c>
      <c r="B257" s="88" t="s">
        <v>234</v>
      </c>
      <c r="C257" s="89" t="s">
        <v>127</v>
      </c>
      <c r="D257" s="89" t="s">
        <v>66</v>
      </c>
      <c r="E257" s="89" t="s">
        <v>436</v>
      </c>
      <c r="F257" s="88" t="s">
        <v>109</v>
      </c>
      <c r="G257" s="91">
        <v>3770</v>
      </c>
      <c r="H257" s="83"/>
      <c r="I257" s="116"/>
    </row>
    <row r="258" spans="1:9" ht="12.75">
      <c r="A258" s="28" t="s">
        <v>240</v>
      </c>
      <c r="B258" s="28" t="s">
        <v>234</v>
      </c>
      <c r="C258" s="10" t="s">
        <v>127</v>
      </c>
      <c r="D258" s="10" t="s">
        <v>66</v>
      </c>
      <c r="E258" s="10" t="s">
        <v>66</v>
      </c>
      <c r="F258" s="28"/>
      <c r="G258" s="24">
        <f>G259</f>
        <v>335564.865</v>
      </c>
      <c r="H258" s="83"/>
      <c r="I258" s="116"/>
    </row>
    <row r="259" spans="1:9" ht="12.75">
      <c r="A259" s="28" t="s">
        <v>240</v>
      </c>
      <c r="B259" s="28" t="s">
        <v>234</v>
      </c>
      <c r="C259" s="10" t="s">
        <v>127</v>
      </c>
      <c r="D259" s="10" t="s">
        <v>66</v>
      </c>
      <c r="E259" s="10" t="s">
        <v>66</v>
      </c>
      <c r="F259" s="28" t="s">
        <v>109</v>
      </c>
      <c r="G259" s="24">
        <f>22900+288011+4600-7640+28558.36-864.495</f>
        <v>335564.865</v>
      </c>
      <c r="H259" s="83"/>
      <c r="I259" s="116"/>
    </row>
    <row r="260" spans="1:9" ht="12.75">
      <c r="A260" s="88" t="s">
        <v>240</v>
      </c>
      <c r="B260" s="88" t="s">
        <v>234</v>
      </c>
      <c r="C260" s="89" t="s">
        <v>127</v>
      </c>
      <c r="D260" s="89" t="s">
        <v>66</v>
      </c>
      <c r="E260" s="89" t="s">
        <v>66</v>
      </c>
      <c r="F260" s="88" t="s">
        <v>438</v>
      </c>
      <c r="G260" s="91">
        <v>3051.295</v>
      </c>
      <c r="H260" s="83"/>
      <c r="I260" s="116"/>
    </row>
    <row r="261" spans="1:9" ht="18" customHeight="1">
      <c r="A261" s="28" t="s">
        <v>240</v>
      </c>
      <c r="B261" s="28" t="s">
        <v>234</v>
      </c>
      <c r="C261" s="10" t="s">
        <v>128</v>
      </c>
      <c r="D261" s="10" t="s">
        <v>233</v>
      </c>
      <c r="E261" s="10" t="s">
        <v>233</v>
      </c>
      <c r="F261" s="28"/>
      <c r="G261" s="24">
        <f>G262</f>
        <v>104504.8</v>
      </c>
      <c r="H261" s="83"/>
      <c r="I261" s="116"/>
    </row>
    <row r="262" spans="1:9" ht="15.75" customHeight="1">
      <c r="A262" s="28" t="s">
        <v>240</v>
      </c>
      <c r="B262" s="28" t="s">
        <v>234</v>
      </c>
      <c r="C262" s="10" t="s">
        <v>128</v>
      </c>
      <c r="D262" s="10" t="s">
        <v>66</v>
      </c>
      <c r="E262" s="10" t="s">
        <v>233</v>
      </c>
      <c r="F262" s="28"/>
      <c r="G262" s="24">
        <f>G263+G265+G267+G269</f>
        <v>104504.8</v>
      </c>
      <c r="H262" s="83"/>
      <c r="I262" s="116"/>
    </row>
    <row r="263" spans="1:9" ht="12.75">
      <c r="A263" s="28" t="s">
        <v>240</v>
      </c>
      <c r="B263" s="28" t="s">
        <v>234</v>
      </c>
      <c r="C263" s="10" t="s">
        <v>128</v>
      </c>
      <c r="D263" s="10" t="s">
        <v>66</v>
      </c>
      <c r="E263" s="10" t="s">
        <v>232</v>
      </c>
      <c r="F263" s="28"/>
      <c r="G263" s="24">
        <f>G264</f>
        <v>53723.8</v>
      </c>
      <c r="H263" s="83"/>
      <c r="I263" s="116"/>
    </row>
    <row r="264" spans="1:9" ht="12.75">
      <c r="A264" s="28" t="s">
        <v>240</v>
      </c>
      <c r="B264" s="28" t="s">
        <v>234</v>
      </c>
      <c r="C264" s="10" t="s">
        <v>128</v>
      </c>
      <c r="D264" s="10" t="s">
        <v>66</v>
      </c>
      <c r="E264" s="10" t="s">
        <v>232</v>
      </c>
      <c r="F264" s="28" t="s">
        <v>109</v>
      </c>
      <c r="G264" s="24">
        <f>53467.8+256</f>
        <v>53723.8</v>
      </c>
      <c r="H264" s="83"/>
      <c r="I264" s="116"/>
    </row>
    <row r="265" spans="1:9" ht="42" customHeight="1">
      <c r="A265" s="28" t="s">
        <v>240</v>
      </c>
      <c r="B265" s="28" t="s">
        <v>234</v>
      </c>
      <c r="C265" s="10" t="s">
        <v>128</v>
      </c>
      <c r="D265" s="10" t="s">
        <v>66</v>
      </c>
      <c r="E265" s="10" t="s">
        <v>237</v>
      </c>
      <c r="F265" s="28"/>
      <c r="G265" s="24">
        <f>G266</f>
        <v>1085</v>
      </c>
      <c r="H265" s="83"/>
      <c r="I265" s="116"/>
    </row>
    <row r="266" spans="1:9" ht="12.75">
      <c r="A266" s="28" t="s">
        <v>240</v>
      </c>
      <c r="B266" s="28" t="s">
        <v>234</v>
      </c>
      <c r="C266" s="10" t="s">
        <v>128</v>
      </c>
      <c r="D266" s="10" t="s">
        <v>66</v>
      </c>
      <c r="E266" s="10" t="s">
        <v>237</v>
      </c>
      <c r="F266" s="28" t="s">
        <v>109</v>
      </c>
      <c r="G266" s="24">
        <v>1085</v>
      </c>
      <c r="H266" s="83"/>
      <c r="I266" s="116"/>
    </row>
    <row r="267" spans="1:9" ht="54" customHeight="1">
      <c r="A267" s="28" t="s">
        <v>240</v>
      </c>
      <c r="B267" s="28" t="s">
        <v>234</v>
      </c>
      <c r="C267" s="10" t="s">
        <v>128</v>
      </c>
      <c r="D267" s="10" t="s">
        <v>66</v>
      </c>
      <c r="E267" s="10" t="s">
        <v>99</v>
      </c>
      <c r="F267" s="28"/>
      <c r="G267" s="24">
        <f>G268</f>
        <v>46614</v>
      </c>
      <c r="H267" s="83"/>
      <c r="I267" s="116"/>
    </row>
    <row r="268" spans="1:9" ht="12.75">
      <c r="A268" s="28" t="s">
        <v>240</v>
      </c>
      <c r="B268" s="28" t="s">
        <v>234</v>
      </c>
      <c r="C268" s="10" t="s">
        <v>128</v>
      </c>
      <c r="D268" s="10" t="s">
        <v>66</v>
      </c>
      <c r="E268" s="10" t="s">
        <v>99</v>
      </c>
      <c r="F268" s="28" t="s">
        <v>109</v>
      </c>
      <c r="G268" s="24">
        <v>46614</v>
      </c>
      <c r="H268" s="83"/>
      <c r="I268" s="116"/>
    </row>
    <row r="269" spans="1:9" ht="12.75">
      <c r="A269" s="28" t="s">
        <v>240</v>
      </c>
      <c r="B269" s="28" t="s">
        <v>234</v>
      </c>
      <c r="C269" s="10" t="s">
        <v>128</v>
      </c>
      <c r="D269" s="10" t="s">
        <v>66</v>
      </c>
      <c r="E269" s="10" t="s">
        <v>66</v>
      </c>
      <c r="F269" s="28"/>
      <c r="G269" s="24">
        <f>G270</f>
        <v>3082</v>
      </c>
      <c r="H269" s="83"/>
      <c r="I269" s="116"/>
    </row>
    <row r="270" spans="1:9" ht="12.75">
      <c r="A270" s="28" t="s">
        <v>240</v>
      </c>
      <c r="B270" s="28" t="s">
        <v>234</v>
      </c>
      <c r="C270" s="10" t="s">
        <v>128</v>
      </c>
      <c r="D270" s="10" t="s">
        <v>66</v>
      </c>
      <c r="E270" s="10" t="s">
        <v>66</v>
      </c>
      <c r="F270" s="28" t="s">
        <v>109</v>
      </c>
      <c r="G270" s="24">
        <v>3082</v>
      </c>
      <c r="H270" s="83"/>
      <c r="I270" s="116"/>
    </row>
    <row r="271" spans="1:9" ht="16.5" customHeight="1">
      <c r="A271" s="28" t="s">
        <v>240</v>
      </c>
      <c r="B271" s="28" t="s">
        <v>234</v>
      </c>
      <c r="C271" s="10" t="s">
        <v>129</v>
      </c>
      <c r="D271" s="10" t="s">
        <v>233</v>
      </c>
      <c r="E271" s="10" t="s">
        <v>233</v>
      </c>
      <c r="F271" s="28"/>
      <c r="G271" s="24">
        <f>G272</f>
        <v>392321.80000000005</v>
      </c>
      <c r="H271" s="83"/>
      <c r="I271" s="116"/>
    </row>
    <row r="272" spans="1:9" ht="12.75">
      <c r="A272" s="28" t="s">
        <v>240</v>
      </c>
      <c r="B272" s="28" t="s">
        <v>234</v>
      </c>
      <c r="C272" s="10" t="s">
        <v>129</v>
      </c>
      <c r="D272" s="10" t="s">
        <v>66</v>
      </c>
      <c r="E272" s="10" t="s">
        <v>233</v>
      </c>
      <c r="F272" s="28"/>
      <c r="G272" s="24">
        <f>G273</f>
        <v>392321.80000000005</v>
      </c>
      <c r="H272" s="83"/>
      <c r="I272" s="116"/>
    </row>
    <row r="273" spans="1:9" ht="27" customHeight="1">
      <c r="A273" s="28" t="s">
        <v>240</v>
      </c>
      <c r="B273" s="28" t="s">
        <v>234</v>
      </c>
      <c r="C273" s="10" t="s">
        <v>129</v>
      </c>
      <c r="D273" s="10" t="s">
        <v>66</v>
      </c>
      <c r="E273" s="10" t="s">
        <v>66</v>
      </c>
      <c r="F273" s="28"/>
      <c r="G273" s="24">
        <f>G274+G275</f>
        <v>392321.80000000005</v>
      </c>
      <c r="H273" s="83"/>
      <c r="I273" s="116"/>
    </row>
    <row r="274" spans="1:10" ht="12.75">
      <c r="A274" s="28" t="s">
        <v>240</v>
      </c>
      <c r="B274" s="28" t="s">
        <v>234</v>
      </c>
      <c r="C274" s="10" t="s">
        <v>129</v>
      </c>
      <c r="D274" s="10" t="s">
        <v>66</v>
      </c>
      <c r="E274" s="10" t="s">
        <v>66</v>
      </c>
      <c r="F274" s="28" t="s">
        <v>109</v>
      </c>
      <c r="G274" s="24">
        <f>9860+91161.2+282696+10140+1422.5-8933.6-2362.36</f>
        <v>383983.74000000005</v>
      </c>
      <c r="H274" s="83"/>
      <c r="I274" s="116"/>
      <c r="J274" s="108">
        <f>I274-G274</f>
        <v>-383983.74000000005</v>
      </c>
    </row>
    <row r="275" spans="1:9" ht="12.75">
      <c r="A275" s="88" t="s">
        <v>240</v>
      </c>
      <c r="B275" s="88" t="s">
        <v>234</v>
      </c>
      <c r="C275" s="89" t="s">
        <v>129</v>
      </c>
      <c r="D275" s="89" t="s">
        <v>66</v>
      </c>
      <c r="E275" s="89" t="s">
        <v>66</v>
      </c>
      <c r="F275" s="88" t="s">
        <v>438</v>
      </c>
      <c r="G275" s="24">
        <v>8338.06</v>
      </c>
      <c r="H275" s="83"/>
      <c r="I275" s="116"/>
    </row>
    <row r="276" spans="1:9" ht="14.25" customHeight="1">
      <c r="A276" s="28" t="s">
        <v>240</v>
      </c>
      <c r="B276" s="28" t="s">
        <v>234</v>
      </c>
      <c r="C276" s="10" t="s">
        <v>130</v>
      </c>
      <c r="D276" s="10" t="s">
        <v>233</v>
      </c>
      <c r="E276" s="10" t="s">
        <v>233</v>
      </c>
      <c r="F276" s="28"/>
      <c r="G276" s="24">
        <f>G277</f>
        <v>127915.5</v>
      </c>
      <c r="H276" s="83"/>
      <c r="I276" s="116"/>
    </row>
    <row r="277" spans="1:9" ht="12.75">
      <c r="A277" s="28" t="s">
        <v>240</v>
      </c>
      <c r="B277" s="28" t="s">
        <v>234</v>
      </c>
      <c r="C277" s="10" t="s">
        <v>130</v>
      </c>
      <c r="D277" s="10" t="s">
        <v>66</v>
      </c>
      <c r="E277" s="10" t="s">
        <v>233</v>
      </c>
      <c r="F277" s="28"/>
      <c r="G277" s="24">
        <f>G278+G280+G282</f>
        <v>127915.5</v>
      </c>
      <c r="H277" s="83"/>
      <c r="I277" s="116"/>
    </row>
    <row r="278" spans="1:9" ht="12.75">
      <c r="A278" s="28" t="s">
        <v>240</v>
      </c>
      <c r="B278" s="28" t="s">
        <v>234</v>
      </c>
      <c r="C278" s="10" t="s">
        <v>130</v>
      </c>
      <c r="D278" s="10" t="s">
        <v>66</v>
      </c>
      <c r="E278" s="10" t="s">
        <v>232</v>
      </c>
      <c r="F278" s="28"/>
      <c r="G278" s="24">
        <f>G279</f>
        <v>68351.5</v>
      </c>
      <c r="H278" s="83"/>
      <c r="I278" s="115"/>
    </row>
    <row r="279" spans="1:9" ht="12.75">
      <c r="A279" s="28" t="s">
        <v>240</v>
      </c>
      <c r="B279" s="28" t="s">
        <v>234</v>
      </c>
      <c r="C279" s="10" t="s">
        <v>130</v>
      </c>
      <c r="D279" s="10" t="s">
        <v>66</v>
      </c>
      <c r="E279" s="10" t="s">
        <v>232</v>
      </c>
      <c r="F279" s="28" t="s">
        <v>109</v>
      </c>
      <c r="G279" s="24">
        <f>66750.9+1600.6</f>
        <v>68351.5</v>
      </c>
      <c r="H279" s="83"/>
      <c r="I279" s="116"/>
    </row>
    <row r="280" spans="1:9" ht="56.25" customHeight="1">
      <c r="A280" s="28" t="s">
        <v>240</v>
      </c>
      <c r="B280" s="28" t="s">
        <v>234</v>
      </c>
      <c r="C280" s="10" t="s">
        <v>130</v>
      </c>
      <c r="D280" s="10" t="s">
        <v>66</v>
      </c>
      <c r="E280" s="10" t="s">
        <v>312</v>
      </c>
      <c r="F280" s="28"/>
      <c r="G280" s="24">
        <f>G281</f>
        <v>56035</v>
      </c>
      <c r="H280" s="83"/>
      <c r="I280" s="116"/>
    </row>
    <row r="281" spans="1:9" ht="12.75">
      <c r="A281" s="28" t="s">
        <v>240</v>
      </c>
      <c r="B281" s="28" t="s">
        <v>234</v>
      </c>
      <c r="C281" s="10" t="s">
        <v>130</v>
      </c>
      <c r="D281" s="10" t="s">
        <v>66</v>
      </c>
      <c r="E281" s="10" t="s">
        <v>312</v>
      </c>
      <c r="F281" s="28" t="s">
        <v>109</v>
      </c>
      <c r="G281" s="24">
        <v>56035</v>
      </c>
      <c r="H281" s="83"/>
      <c r="I281" s="116"/>
    </row>
    <row r="282" spans="1:9" ht="12.75">
      <c r="A282" s="28" t="s">
        <v>240</v>
      </c>
      <c r="B282" s="28" t="s">
        <v>234</v>
      </c>
      <c r="C282" s="10" t="s">
        <v>130</v>
      </c>
      <c r="D282" s="10" t="s">
        <v>66</v>
      </c>
      <c r="E282" s="10" t="s">
        <v>66</v>
      </c>
      <c r="F282" s="28"/>
      <c r="G282" s="24">
        <f>G283</f>
        <v>3529</v>
      </c>
      <c r="H282" s="83"/>
      <c r="I282" s="116"/>
    </row>
    <row r="283" spans="1:9" ht="12.75">
      <c r="A283" s="28" t="s">
        <v>240</v>
      </c>
      <c r="B283" s="28" t="s">
        <v>234</v>
      </c>
      <c r="C283" s="10" t="s">
        <v>130</v>
      </c>
      <c r="D283" s="10" t="s">
        <v>66</v>
      </c>
      <c r="E283" s="10" t="s">
        <v>66</v>
      </c>
      <c r="F283" s="28" t="s">
        <v>109</v>
      </c>
      <c r="G283" s="24">
        <v>3529</v>
      </c>
      <c r="H283" s="83"/>
      <c r="I283" s="115"/>
    </row>
    <row r="284" spans="1:9" ht="20.25" customHeight="1">
      <c r="A284" s="28" t="s">
        <v>240</v>
      </c>
      <c r="B284" s="28" t="s">
        <v>234</v>
      </c>
      <c r="C284" s="10" t="s">
        <v>131</v>
      </c>
      <c r="D284" s="10" t="s">
        <v>233</v>
      </c>
      <c r="E284" s="10" t="s">
        <v>233</v>
      </c>
      <c r="F284" s="28"/>
      <c r="G284" s="24">
        <f>G285</f>
        <v>70703.66</v>
      </c>
      <c r="H284" s="83"/>
      <c r="I284" s="116"/>
    </row>
    <row r="285" spans="1:9" ht="15" customHeight="1">
      <c r="A285" s="28" t="s">
        <v>240</v>
      </c>
      <c r="B285" s="28" t="s">
        <v>234</v>
      </c>
      <c r="C285" s="10" t="s">
        <v>131</v>
      </c>
      <c r="D285" s="10" t="s">
        <v>66</v>
      </c>
      <c r="E285" s="10" t="s">
        <v>233</v>
      </c>
      <c r="F285" s="28"/>
      <c r="G285" s="24">
        <f>G286+G288+G290+G292</f>
        <v>70703.66</v>
      </c>
      <c r="H285" s="83"/>
      <c r="I285" s="116"/>
    </row>
    <row r="286" spans="1:9" ht="41.25" customHeight="1">
      <c r="A286" s="28" t="s">
        <v>240</v>
      </c>
      <c r="B286" s="28" t="s">
        <v>234</v>
      </c>
      <c r="C286" s="10" t="s">
        <v>131</v>
      </c>
      <c r="D286" s="10" t="s">
        <v>66</v>
      </c>
      <c r="E286" s="10" t="s">
        <v>232</v>
      </c>
      <c r="F286" s="28"/>
      <c r="G286" s="24">
        <f>G287</f>
        <v>43306.5</v>
      </c>
      <c r="H286" s="83"/>
      <c r="I286" s="116"/>
    </row>
    <row r="287" spans="1:9" ht="12.75">
      <c r="A287" s="28" t="s">
        <v>240</v>
      </c>
      <c r="B287" s="28" t="s">
        <v>234</v>
      </c>
      <c r="C287" s="10" t="s">
        <v>131</v>
      </c>
      <c r="D287" s="10" t="s">
        <v>66</v>
      </c>
      <c r="E287" s="10" t="s">
        <v>232</v>
      </c>
      <c r="F287" s="28" t="s">
        <v>109</v>
      </c>
      <c r="G287" s="24">
        <f>42318.5+988</f>
        <v>43306.5</v>
      </c>
      <c r="H287" s="83"/>
      <c r="I287" s="116"/>
    </row>
    <row r="288" spans="1:9" ht="57" customHeight="1">
      <c r="A288" s="28" t="s">
        <v>240</v>
      </c>
      <c r="B288" s="28" t="s">
        <v>234</v>
      </c>
      <c r="C288" s="10" t="s">
        <v>131</v>
      </c>
      <c r="D288" s="10" t="s">
        <v>66</v>
      </c>
      <c r="E288" s="10" t="s">
        <v>234</v>
      </c>
      <c r="F288" s="28"/>
      <c r="G288" s="24">
        <f>G289</f>
        <v>3329</v>
      </c>
      <c r="H288" s="83"/>
      <c r="I288" s="116"/>
    </row>
    <row r="289" spans="1:9" ht="12.75">
      <c r="A289" s="28" t="s">
        <v>240</v>
      </c>
      <c r="B289" s="28" t="s">
        <v>234</v>
      </c>
      <c r="C289" s="10" t="s">
        <v>131</v>
      </c>
      <c r="D289" s="10" t="s">
        <v>66</v>
      </c>
      <c r="E289" s="10" t="s">
        <v>234</v>
      </c>
      <c r="F289" s="28" t="s">
        <v>109</v>
      </c>
      <c r="G289" s="24">
        <v>3329</v>
      </c>
      <c r="H289" s="83"/>
      <c r="I289" s="116"/>
    </row>
    <row r="290" spans="1:9" ht="45" customHeight="1">
      <c r="A290" s="28" t="s">
        <v>240</v>
      </c>
      <c r="B290" s="28" t="s">
        <v>234</v>
      </c>
      <c r="C290" s="10" t="s">
        <v>131</v>
      </c>
      <c r="D290" s="10" t="s">
        <v>66</v>
      </c>
      <c r="E290" s="10" t="s">
        <v>237</v>
      </c>
      <c r="F290" s="28"/>
      <c r="G290" s="24">
        <f>G291</f>
        <v>3168</v>
      </c>
      <c r="H290" s="83"/>
      <c r="I290" s="116"/>
    </row>
    <row r="291" spans="1:9" ht="12.75">
      <c r="A291" s="28" t="s">
        <v>240</v>
      </c>
      <c r="B291" s="28" t="s">
        <v>234</v>
      </c>
      <c r="C291" s="10" t="s">
        <v>131</v>
      </c>
      <c r="D291" s="10" t="s">
        <v>66</v>
      </c>
      <c r="E291" s="10" t="s">
        <v>237</v>
      </c>
      <c r="F291" s="28" t="s">
        <v>109</v>
      </c>
      <c r="G291" s="24">
        <v>3168</v>
      </c>
      <c r="H291" s="83"/>
      <c r="I291" s="116"/>
    </row>
    <row r="292" spans="1:9" ht="12.75">
      <c r="A292" s="28" t="s">
        <v>240</v>
      </c>
      <c r="B292" s="28" t="s">
        <v>234</v>
      </c>
      <c r="C292" s="10" t="s">
        <v>131</v>
      </c>
      <c r="D292" s="10" t="s">
        <v>66</v>
      </c>
      <c r="E292" s="10" t="s">
        <v>66</v>
      </c>
      <c r="F292" s="28"/>
      <c r="G292" s="24">
        <f>G293+G294</f>
        <v>20900.16</v>
      </c>
      <c r="H292" s="83"/>
      <c r="I292" s="116"/>
    </row>
    <row r="293" spans="1:9" ht="12.75">
      <c r="A293" s="28" t="s">
        <v>240</v>
      </c>
      <c r="B293" s="28" t="s">
        <v>234</v>
      </c>
      <c r="C293" s="10" t="s">
        <v>131</v>
      </c>
      <c r="D293" s="10" t="s">
        <v>66</v>
      </c>
      <c r="E293" s="10" t="s">
        <v>66</v>
      </c>
      <c r="F293" s="28" t="s">
        <v>109</v>
      </c>
      <c r="G293" s="24">
        <f>19588+983.16-130.04</f>
        <v>20441.12</v>
      </c>
      <c r="H293" s="83"/>
      <c r="I293" s="116"/>
    </row>
    <row r="294" spans="1:9" ht="12.75">
      <c r="A294" s="88" t="s">
        <v>240</v>
      </c>
      <c r="B294" s="88" t="s">
        <v>234</v>
      </c>
      <c r="C294" s="89" t="s">
        <v>131</v>
      </c>
      <c r="D294" s="89" t="s">
        <v>66</v>
      </c>
      <c r="E294" s="89" t="s">
        <v>66</v>
      </c>
      <c r="F294" s="88" t="s">
        <v>438</v>
      </c>
      <c r="G294" s="24">
        <v>459.04</v>
      </c>
      <c r="H294" s="83"/>
      <c r="I294" s="116"/>
    </row>
    <row r="295" spans="1:9" ht="17.25" customHeight="1">
      <c r="A295" s="28" t="s">
        <v>240</v>
      </c>
      <c r="B295" s="28" t="s">
        <v>234</v>
      </c>
      <c r="C295" s="10" t="s">
        <v>95</v>
      </c>
      <c r="D295" s="10" t="s">
        <v>233</v>
      </c>
      <c r="E295" s="10" t="s">
        <v>233</v>
      </c>
      <c r="F295" s="28"/>
      <c r="G295" s="24">
        <f>G296</f>
        <v>44739.6</v>
      </c>
      <c r="H295" s="83"/>
      <c r="I295" s="116"/>
    </row>
    <row r="296" spans="1:9" ht="12.75">
      <c r="A296" s="28" t="s">
        <v>240</v>
      </c>
      <c r="B296" s="28" t="s">
        <v>234</v>
      </c>
      <c r="C296" s="10" t="s">
        <v>95</v>
      </c>
      <c r="D296" s="10" t="s">
        <v>247</v>
      </c>
      <c r="E296" s="10" t="s">
        <v>233</v>
      </c>
      <c r="F296" s="28"/>
      <c r="G296" s="24">
        <f>G297+G299</f>
        <v>44739.6</v>
      </c>
      <c r="H296" s="83"/>
      <c r="I296" s="116"/>
    </row>
    <row r="297" spans="1:9" ht="12.75">
      <c r="A297" s="28" t="s">
        <v>240</v>
      </c>
      <c r="B297" s="28" t="s">
        <v>234</v>
      </c>
      <c r="C297" s="10" t="s">
        <v>95</v>
      </c>
      <c r="D297" s="10" t="s">
        <v>247</v>
      </c>
      <c r="E297" s="10" t="s">
        <v>232</v>
      </c>
      <c r="F297" s="28"/>
      <c r="G297" s="24">
        <f>G298</f>
        <v>27901.8</v>
      </c>
      <c r="H297" s="83"/>
      <c r="I297" s="116"/>
    </row>
    <row r="298" spans="1:9" ht="12.75">
      <c r="A298" s="28" t="s">
        <v>240</v>
      </c>
      <c r="B298" s="28" t="s">
        <v>234</v>
      </c>
      <c r="C298" s="10" t="s">
        <v>95</v>
      </c>
      <c r="D298" s="10" t="s">
        <v>247</v>
      </c>
      <c r="E298" s="10" t="s">
        <v>232</v>
      </c>
      <c r="F298" s="28" t="s">
        <v>109</v>
      </c>
      <c r="G298" s="24">
        <v>27901.8</v>
      </c>
      <c r="H298" s="83"/>
      <c r="I298" s="116"/>
    </row>
    <row r="299" spans="1:9" ht="45" customHeight="1">
      <c r="A299" s="28" t="s">
        <v>240</v>
      </c>
      <c r="B299" s="28" t="s">
        <v>234</v>
      </c>
      <c r="C299" s="10" t="s">
        <v>95</v>
      </c>
      <c r="D299" s="10" t="s">
        <v>247</v>
      </c>
      <c r="E299" s="10" t="s">
        <v>234</v>
      </c>
      <c r="F299" s="28"/>
      <c r="G299" s="24">
        <f>G300</f>
        <v>16837.8</v>
      </c>
      <c r="H299" s="83"/>
      <c r="I299" s="116"/>
    </row>
    <row r="300" spans="1:9" ht="12.75">
      <c r="A300" s="28" t="s">
        <v>240</v>
      </c>
      <c r="B300" s="28" t="s">
        <v>234</v>
      </c>
      <c r="C300" s="10" t="s">
        <v>95</v>
      </c>
      <c r="D300" s="10" t="s">
        <v>247</v>
      </c>
      <c r="E300" s="10" t="s">
        <v>234</v>
      </c>
      <c r="F300" s="28" t="s">
        <v>109</v>
      </c>
      <c r="G300" s="24">
        <v>16837.8</v>
      </c>
      <c r="H300" s="83"/>
      <c r="I300" s="116"/>
    </row>
    <row r="301" spans="1:9" ht="27" customHeight="1">
      <c r="A301" s="29" t="s">
        <v>240</v>
      </c>
      <c r="B301" s="29" t="s">
        <v>237</v>
      </c>
      <c r="C301" s="26"/>
      <c r="D301" s="26"/>
      <c r="E301" s="26"/>
      <c r="F301" s="29"/>
      <c r="G301" s="25">
        <f>G302</f>
        <v>60</v>
      </c>
      <c r="H301" s="82"/>
      <c r="I301" s="116">
        <v>60</v>
      </c>
    </row>
    <row r="302" spans="1:9" ht="16.5" customHeight="1">
      <c r="A302" s="28" t="s">
        <v>240</v>
      </c>
      <c r="B302" s="28" t="s">
        <v>237</v>
      </c>
      <c r="C302" s="10" t="s">
        <v>132</v>
      </c>
      <c r="D302" s="10" t="s">
        <v>233</v>
      </c>
      <c r="E302" s="10" t="s">
        <v>233</v>
      </c>
      <c r="F302" s="28"/>
      <c r="G302" s="24">
        <f>G304</f>
        <v>60</v>
      </c>
      <c r="H302" s="83"/>
      <c r="I302" s="116"/>
    </row>
    <row r="303" spans="1:9" ht="16.5" customHeight="1">
      <c r="A303" s="28" t="s">
        <v>240</v>
      </c>
      <c r="B303" s="28" t="s">
        <v>237</v>
      </c>
      <c r="C303" s="10" t="s">
        <v>132</v>
      </c>
      <c r="D303" s="10" t="s">
        <v>66</v>
      </c>
      <c r="E303" s="10" t="s">
        <v>233</v>
      </c>
      <c r="F303" s="28"/>
      <c r="G303" s="24">
        <f>G304</f>
        <v>60</v>
      </c>
      <c r="H303" s="83"/>
      <c r="I303" s="116"/>
    </row>
    <row r="304" spans="1:9" ht="12.75">
      <c r="A304" s="28" t="s">
        <v>240</v>
      </c>
      <c r="B304" s="28" t="s">
        <v>237</v>
      </c>
      <c r="C304" s="10" t="s">
        <v>132</v>
      </c>
      <c r="D304" s="10" t="s">
        <v>66</v>
      </c>
      <c r="E304" s="10" t="s">
        <v>232</v>
      </c>
      <c r="F304" s="28"/>
      <c r="G304" s="24">
        <f>G305</f>
        <v>60</v>
      </c>
      <c r="H304" s="83"/>
      <c r="I304" s="116"/>
    </row>
    <row r="305" spans="1:9" ht="12.75">
      <c r="A305" s="28" t="s">
        <v>240</v>
      </c>
      <c r="B305" s="28" t="s">
        <v>237</v>
      </c>
      <c r="C305" s="10" t="s">
        <v>132</v>
      </c>
      <c r="D305" s="10" t="s">
        <v>66</v>
      </c>
      <c r="E305" s="10" t="s">
        <v>232</v>
      </c>
      <c r="F305" s="28" t="s">
        <v>109</v>
      </c>
      <c r="G305" s="24">
        <v>60</v>
      </c>
      <c r="H305" s="83"/>
      <c r="I305" s="116"/>
    </row>
    <row r="306" spans="1:10" ht="16.5" customHeight="1">
      <c r="A306" s="29" t="s">
        <v>240</v>
      </c>
      <c r="B306" s="29" t="s">
        <v>240</v>
      </c>
      <c r="C306" s="26"/>
      <c r="D306" s="26"/>
      <c r="E306" s="26"/>
      <c r="F306" s="29"/>
      <c r="G306" s="25">
        <f>G307+G311+G320+G325</f>
        <v>58265.2</v>
      </c>
      <c r="H306" s="82"/>
      <c r="I306" s="115">
        <f>171.3+34424.9+23669</f>
        <v>58265.200000000004</v>
      </c>
      <c r="J306" s="108"/>
    </row>
    <row r="307" spans="1:9" ht="16.5" customHeight="1">
      <c r="A307" s="28" t="s">
        <v>240</v>
      </c>
      <c r="B307" s="28" t="s">
        <v>240</v>
      </c>
      <c r="C307" s="10" t="s">
        <v>313</v>
      </c>
      <c r="D307" s="10" t="s">
        <v>233</v>
      </c>
      <c r="E307" s="10" t="s">
        <v>233</v>
      </c>
      <c r="F307" s="28"/>
      <c r="G307" s="24">
        <f>G308</f>
        <v>27898.4</v>
      </c>
      <c r="H307" s="83"/>
      <c r="I307" s="116"/>
    </row>
    <row r="308" spans="1:9" ht="16.5" customHeight="1">
      <c r="A308" s="28" t="s">
        <v>240</v>
      </c>
      <c r="B308" s="28" t="s">
        <v>240</v>
      </c>
      <c r="C308" s="10" t="s">
        <v>313</v>
      </c>
      <c r="D308" s="10" t="s">
        <v>66</v>
      </c>
      <c r="E308" s="10" t="s">
        <v>233</v>
      </c>
      <c r="F308" s="28"/>
      <c r="G308" s="24">
        <f>G309</f>
        <v>27898.4</v>
      </c>
      <c r="H308" s="83"/>
      <c r="I308" s="116"/>
    </row>
    <row r="309" spans="1:9" ht="31.5" customHeight="1">
      <c r="A309" s="28" t="s">
        <v>240</v>
      </c>
      <c r="B309" s="28" t="s">
        <v>240</v>
      </c>
      <c r="C309" s="10" t="s">
        <v>313</v>
      </c>
      <c r="D309" s="10" t="s">
        <v>66</v>
      </c>
      <c r="E309" s="10" t="s">
        <v>66</v>
      </c>
      <c r="F309" s="28"/>
      <c r="G309" s="24">
        <f>G310</f>
        <v>27898.4</v>
      </c>
      <c r="H309" s="83"/>
      <c r="I309" s="116"/>
    </row>
    <row r="310" spans="1:9" ht="16.5" customHeight="1">
      <c r="A310" s="28" t="s">
        <v>240</v>
      </c>
      <c r="B310" s="28" t="s">
        <v>240</v>
      </c>
      <c r="C310" s="10" t="s">
        <v>313</v>
      </c>
      <c r="D310" s="10" t="s">
        <v>66</v>
      </c>
      <c r="E310" s="10" t="s">
        <v>66</v>
      </c>
      <c r="F310" s="28" t="s">
        <v>109</v>
      </c>
      <c r="G310" s="24">
        <f>27248.2+650.2</f>
        <v>27898.4</v>
      </c>
      <c r="H310" s="83"/>
      <c r="I310" s="116"/>
    </row>
    <row r="311" spans="1:9" ht="18" customHeight="1">
      <c r="A311" s="28" t="s">
        <v>240</v>
      </c>
      <c r="B311" s="28" t="s">
        <v>240</v>
      </c>
      <c r="C311" s="10" t="s">
        <v>133</v>
      </c>
      <c r="D311" s="10" t="s">
        <v>233</v>
      </c>
      <c r="E311" s="10" t="s">
        <v>233</v>
      </c>
      <c r="F311" s="28"/>
      <c r="G311" s="24">
        <f>G312+G315</f>
        <v>25092.3</v>
      </c>
      <c r="H311" s="83"/>
      <c r="I311" s="116"/>
    </row>
    <row r="312" spans="1:9" ht="18" customHeight="1">
      <c r="A312" s="28" t="s">
        <v>240</v>
      </c>
      <c r="B312" s="28" t="s">
        <v>240</v>
      </c>
      <c r="C312" s="10" t="s">
        <v>133</v>
      </c>
      <c r="D312" s="10" t="s">
        <v>234</v>
      </c>
      <c r="E312" s="10" t="s">
        <v>233</v>
      </c>
      <c r="F312" s="28"/>
      <c r="G312" s="24">
        <f>G313</f>
        <v>19037.3</v>
      </c>
      <c r="H312" s="83"/>
      <c r="I312" s="116"/>
    </row>
    <row r="313" spans="1:9" ht="12.75">
      <c r="A313" s="28" t="s">
        <v>240</v>
      </c>
      <c r="B313" s="28" t="s">
        <v>240</v>
      </c>
      <c r="C313" s="10" t="s">
        <v>133</v>
      </c>
      <c r="D313" s="10" t="s">
        <v>234</v>
      </c>
      <c r="E313" s="10" t="s">
        <v>66</v>
      </c>
      <c r="F313" s="28"/>
      <c r="G313" s="24">
        <f>G314</f>
        <v>19037.3</v>
      </c>
      <c r="H313" s="83"/>
      <c r="I313" s="116"/>
    </row>
    <row r="314" spans="1:9" ht="12.75">
      <c r="A314" s="28" t="s">
        <v>240</v>
      </c>
      <c r="B314" s="28" t="s">
        <v>240</v>
      </c>
      <c r="C314" s="10" t="s">
        <v>133</v>
      </c>
      <c r="D314" s="10" t="s">
        <v>234</v>
      </c>
      <c r="E314" s="10" t="s">
        <v>66</v>
      </c>
      <c r="F314" s="28" t="s">
        <v>238</v>
      </c>
      <c r="G314" s="24">
        <f>171.3+1291+17575</f>
        <v>19037.3</v>
      </c>
      <c r="H314" s="83"/>
      <c r="I314" s="116"/>
    </row>
    <row r="315" spans="1:9" ht="18" customHeight="1">
      <c r="A315" s="28" t="s">
        <v>240</v>
      </c>
      <c r="B315" s="28" t="s">
        <v>240</v>
      </c>
      <c r="C315" s="10" t="s">
        <v>133</v>
      </c>
      <c r="D315" s="10" t="s">
        <v>66</v>
      </c>
      <c r="E315" s="10" t="s">
        <v>233</v>
      </c>
      <c r="F315" s="28"/>
      <c r="G315" s="24">
        <f>G316+G318</f>
        <v>6055</v>
      </c>
      <c r="H315" s="83"/>
      <c r="I315" s="116"/>
    </row>
    <row r="316" spans="1:9" ht="12.75">
      <c r="A316" s="28" t="s">
        <v>240</v>
      </c>
      <c r="B316" s="28" t="s">
        <v>240</v>
      </c>
      <c r="C316" s="10" t="s">
        <v>133</v>
      </c>
      <c r="D316" s="10" t="s">
        <v>66</v>
      </c>
      <c r="E316" s="10" t="s">
        <v>99</v>
      </c>
      <c r="F316" s="28"/>
      <c r="G316" s="24">
        <f>G317</f>
        <v>755</v>
      </c>
      <c r="H316" s="83"/>
      <c r="I316" s="116"/>
    </row>
    <row r="317" spans="1:9" ht="16.5" customHeight="1">
      <c r="A317" s="28" t="s">
        <v>240</v>
      </c>
      <c r="B317" s="28" t="s">
        <v>240</v>
      </c>
      <c r="C317" s="10" t="s">
        <v>133</v>
      </c>
      <c r="D317" s="10" t="s">
        <v>66</v>
      </c>
      <c r="E317" s="10" t="s">
        <v>99</v>
      </c>
      <c r="F317" s="28" t="s">
        <v>109</v>
      </c>
      <c r="G317" s="24">
        <v>755</v>
      </c>
      <c r="H317" s="83"/>
      <c r="I317" s="116"/>
    </row>
    <row r="318" spans="1:9" ht="12.75">
      <c r="A318" s="28" t="s">
        <v>240</v>
      </c>
      <c r="B318" s="28" t="s">
        <v>240</v>
      </c>
      <c r="C318" s="10" t="s">
        <v>133</v>
      </c>
      <c r="D318" s="10" t="s">
        <v>66</v>
      </c>
      <c r="E318" s="10" t="s">
        <v>312</v>
      </c>
      <c r="F318" s="28"/>
      <c r="G318" s="24">
        <f>G319</f>
        <v>5300</v>
      </c>
      <c r="H318" s="83"/>
      <c r="I318" s="115"/>
    </row>
    <row r="319" spans="1:9" ht="12.75">
      <c r="A319" s="28" t="s">
        <v>240</v>
      </c>
      <c r="B319" s="28" t="s">
        <v>240</v>
      </c>
      <c r="C319" s="10" t="s">
        <v>133</v>
      </c>
      <c r="D319" s="10" t="s">
        <v>66</v>
      </c>
      <c r="E319" s="10" t="s">
        <v>312</v>
      </c>
      <c r="F319" s="28" t="s">
        <v>109</v>
      </c>
      <c r="G319" s="24">
        <v>5300</v>
      </c>
      <c r="H319" s="83"/>
      <c r="I319" s="115"/>
    </row>
    <row r="320" spans="1:9" ht="15" customHeight="1">
      <c r="A320" s="28" t="s">
        <v>240</v>
      </c>
      <c r="B320" s="28" t="s">
        <v>240</v>
      </c>
      <c r="C320" s="10" t="s">
        <v>77</v>
      </c>
      <c r="D320" s="10" t="s">
        <v>233</v>
      </c>
      <c r="E320" s="10" t="s">
        <v>233</v>
      </c>
      <c r="F320" s="28"/>
      <c r="G320" s="24">
        <f>G321+G323</f>
        <v>374.5</v>
      </c>
      <c r="H320" s="83"/>
      <c r="I320" s="116"/>
    </row>
    <row r="321" spans="1:9" ht="12.75">
      <c r="A321" s="28" t="s">
        <v>240</v>
      </c>
      <c r="B321" s="28" t="s">
        <v>240</v>
      </c>
      <c r="C321" s="10" t="s">
        <v>77</v>
      </c>
      <c r="D321" s="10" t="s">
        <v>244</v>
      </c>
      <c r="E321" s="10" t="s">
        <v>233</v>
      </c>
      <c r="F321" s="28"/>
      <c r="G321" s="24">
        <f>G322</f>
        <v>136.5</v>
      </c>
      <c r="H321" s="83"/>
      <c r="I321" s="116"/>
    </row>
    <row r="322" spans="1:9" ht="12.75">
      <c r="A322" s="28" t="s">
        <v>240</v>
      </c>
      <c r="B322" s="28" t="s">
        <v>240</v>
      </c>
      <c r="C322" s="10" t="s">
        <v>77</v>
      </c>
      <c r="D322" s="10" t="s">
        <v>244</v>
      </c>
      <c r="E322" s="10" t="s">
        <v>233</v>
      </c>
      <c r="F322" s="28" t="s">
        <v>172</v>
      </c>
      <c r="G322" s="24">
        <f>97.5+39</f>
        <v>136.5</v>
      </c>
      <c r="H322" s="83"/>
      <c r="I322" s="116"/>
    </row>
    <row r="323" spans="1:9" ht="12.75">
      <c r="A323" s="28" t="s">
        <v>240</v>
      </c>
      <c r="B323" s="28" t="s">
        <v>240</v>
      </c>
      <c r="C323" s="10" t="s">
        <v>77</v>
      </c>
      <c r="D323" s="10" t="s">
        <v>148</v>
      </c>
      <c r="E323" s="10" t="s">
        <v>233</v>
      </c>
      <c r="F323" s="28"/>
      <c r="G323" s="24">
        <f>G324</f>
        <v>238</v>
      </c>
      <c r="H323" s="83"/>
      <c r="I323" s="116"/>
    </row>
    <row r="324" spans="1:9" ht="12.75">
      <c r="A324" s="28" t="s">
        <v>240</v>
      </c>
      <c r="B324" s="28" t="s">
        <v>240</v>
      </c>
      <c r="C324" s="10" t="s">
        <v>77</v>
      </c>
      <c r="D324" s="10" t="s">
        <v>148</v>
      </c>
      <c r="E324" s="10" t="s">
        <v>233</v>
      </c>
      <c r="F324" s="28" t="s">
        <v>172</v>
      </c>
      <c r="G324" s="24">
        <v>238</v>
      </c>
      <c r="H324" s="83"/>
      <c r="I324" s="116"/>
    </row>
    <row r="325" spans="1:9" ht="12.75">
      <c r="A325" s="28" t="s">
        <v>240</v>
      </c>
      <c r="B325" s="28" t="s">
        <v>240</v>
      </c>
      <c r="C325" s="10" t="s">
        <v>189</v>
      </c>
      <c r="D325" s="10" t="s">
        <v>233</v>
      </c>
      <c r="E325" s="10" t="s">
        <v>233</v>
      </c>
      <c r="F325" s="28"/>
      <c r="G325" s="24">
        <f>G326</f>
        <v>4900</v>
      </c>
      <c r="H325" s="83"/>
      <c r="I325" s="116"/>
    </row>
    <row r="326" spans="1:9" ht="12.75">
      <c r="A326" s="28" t="s">
        <v>240</v>
      </c>
      <c r="B326" s="28" t="s">
        <v>240</v>
      </c>
      <c r="C326" s="10" t="s">
        <v>189</v>
      </c>
      <c r="D326" s="10" t="s">
        <v>247</v>
      </c>
      <c r="E326" s="10" t="s">
        <v>233</v>
      </c>
      <c r="F326" s="28"/>
      <c r="G326" s="24">
        <f>G327</f>
        <v>4900</v>
      </c>
      <c r="H326" s="83"/>
      <c r="I326" s="116"/>
    </row>
    <row r="327" spans="1:9" ht="12.75">
      <c r="A327" s="28" t="s">
        <v>240</v>
      </c>
      <c r="B327" s="28" t="s">
        <v>240</v>
      </c>
      <c r="C327" s="10" t="s">
        <v>189</v>
      </c>
      <c r="D327" s="10" t="s">
        <v>247</v>
      </c>
      <c r="E327" s="10" t="s">
        <v>233</v>
      </c>
      <c r="F327" s="28" t="s">
        <v>172</v>
      </c>
      <c r="G327" s="24">
        <v>4900</v>
      </c>
      <c r="H327" s="83"/>
      <c r="I327" s="116"/>
    </row>
    <row r="328" spans="1:9" ht="18" customHeight="1">
      <c r="A328" s="29" t="s">
        <v>240</v>
      </c>
      <c r="B328" s="29" t="s">
        <v>247</v>
      </c>
      <c r="C328" s="26"/>
      <c r="D328" s="26"/>
      <c r="E328" s="26"/>
      <c r="F328" s="29"/>
      <c r="G328" s="25">
        <f>G329+G334+G339</f>
        <v>231798.1</v>
      </c>
      <c r="H328" s="82"/>
      <c r="I328" s="116">
        <v>231798.1</v>
      </c>
    </row>
    <row r="329" spans="1:9" ht="32.25" customHeight="1">
      <c r="A329" s="28" t="s">
        <v>240</v>
      </c>
      <c r="B329" s="28" t="s">
        <v>247</v>
      </c>
      <c r="C329" s="10" t="s">
        <v>134</v>
      </c>
      <c r="D329" s="10" t="s">
        <v>233</v>
      </c>
      <c r="E329" s="10" t="s">
        <v>233</v>
      </c>
      <c r="F329" s="28"/>
      <c r="G329" s="24">
        <f>G330</f>
        <v>40092.200000000004</v>
      </c>
      <c r="H329" s="83"/>
      <c r="I329" s="116"/>
    </row>
    <row r="330" spans="1:9" ht="12.75">
      <c r="A330" s="28" t="s">
        <v>240</v>
      </c>
      <c r="B330" s="28" t="s">
        <v>247</v>
      </c>
      <c r="C330" s="10" t="s">
        <v>134</v>
      </c>
      <c r="D330" s="10" t="s">
        <v>66</v>
      </c>
      <c r="E330" s="10" t="s">
        <v>233</v>
      </c>
      <c r="F330" s="28"/>
      <c r="G330" s="24">
        <f>G331</f>
        <v>40092.200000000004</v>
      </c>
      <c r="H330" s="83"/>
      <c r="I330" s="116"/>
    </row>
    <row r="331" spans="1:9" ht="12.75">
      <c r="A331" s="28" t="s">
        <v>240</v>
      </c>
      <c r="B331" s="28" t="s">
        <v>247</v>
      </c>
      <c r="C331" s="10" t="s">
        <v>134</v>
      </c>
      <c r="D331" s="10" t="s">
        <v>66</v>
      </c>
      <c r="E331" s="10" t="s">
        <v>66</v>
      </c>
      <c r="F331" s="28"/>
      <c r="G331" s="24">
        <f>G332+G333</f>
        <v>40092.200000000004</v>
      </c>
      <c r="H331" s="83"/>
      <c r="I331" s="116"/>
    </row>
    <row r="332" spans="1:9" ht="12.75">
      <c r="A332" s="28" t="s">
        <v>240</v>
      </c>
      <c r="B332" s="28" t="s">
        <v>247</v>
      </c>
      <c r="C332" s="10" t="s">
        <v>134</v>
      </c>
      <c r="D332" s="10" t="s">
        <v>66</v>
      </c>
      <c r="E332" s="10" t="s">
        <v>66</v>
      </c>
      <c r="F332" s="28" t="s">
        <v>109</v>
      </c>
      <c r="G332" s="24">
        <f>39807+100-73.215</f>
        <v>39833.785</v>
      </c>
      <c r="H332" s="83"/>
      <c r="I332" s="116"/>
    </row>
    <row r="333" spans="1:9" ht="12.75">
      <c r="A333" s="88" t="s">
        <v>240</v>
      </c>
      <c r="B333" s="88" t="s">
        <v>247</v>
      </c>
      <c r="C333" s="89" t="s">
        <v>134</v>
      </c>
      <c r="D333" s="89" t="s">
        <v>66</v>
      </c>
      <c r="E333" s="89" t="s">
        <v>66</v>
      </c>
      <c r="F333" s="88" t="s">
        <v>438</v>
      </c>
      <c r="G333" s="91">
        <v>258.415</v>
      </c>
      <c r="H333" s="83"/>
      <c r="I333" s="116"/>
    </row>
    <row r="334" spans="1:9" ht="54.75" customHeight="1">
      <c r="A334" s="28" t="s">
        <v>240</v>
      </c>
      <c r="B334" s="28" t="s">
        <v>247</v>
      </c>
      <c r="C334" s="10" t="s">
        <v>90</v>
      </c>
      <c r="D334" s="10" t="s">
        <v>233</v>
      </c>
      <c r="E334" s="10" t="s">
        <v>233</v>
      </c>
      <c r="F334" s="28"/>
      <c r="G334" s="24">
        <f>G335</f>
        <v>191205.9</v>
      </c>
      <c r="H334" s="83"/>
      <c r="I334" s="116"/>
    </row>
    <row r="335" spans="1:9" ht="15.75" customHeight="1">
      <c r="A335" s="28" t="s">
        <v>240</v>
      </c>
      <c r="B335" s="28" t="s">
        <v>247</v>
      </c>
      <c r="C335" s="10" t="s">
        <v>90</v>
      </c>
      <c r="D335" s="10" t="s">
        <v>66</v>
      </c>
      <c r="E335" s="10" t="s">
        <v>233</v>
      </c>
      <c r="F335" s="28"/>
      <c r="G335" s="24">
        <f>G336</f>
        <v>191205.9</v>
      </c>
      <c r="H335" s="83"/>
      <c r="I335" s="116"/>
    </row>
    <row r="336" spans="1:9" ht="27" customHeight="1">
      <c r="A336" s="28" t="s">
        <v>240</v>
      </c>
      <c r="B336" s="28" t="s">
        <v>247</v>
      </c>
      <c r="C336" s="10" t="s">
        <v>90</v>
      </c>
      <c r="D336" s="10" t="s">
        <v>66</v>
      </c>
      <c r="E336" s="10" t="s">
        <v>66</v>
      </c>
      <c r="F336" s="28"/>
      <c r="G336" s="24">
        <f>G337+G338</f>
        <v>191205.9</v>
      </c>
      <c r="H336" s="83"/>
      <c r="I336" s="116"/>
    </row>
    <row r="337" spans="1:9" ht="14.25" customHeight="1">
      <c r="A337" s="28" t="s">
        <v>240</v>
      </c>
      <c r="B337" s="28" t="s">
        <v>247</v>
      </c>
      <c r="C337" s="10" t="s">
        <v>90</v>
      </c>
      <c r="D337" s="10" t="s">
        <v>66</v>
      </c>
      <c r="E337" s="10" t="s">
        <v>66</v>
      </c>
      <c r="F337" s="28" t="s">
        <v>109</v>
      </c>
      <c r="G337" s="24">
        <f>189250-2850-1899.93</f>
        <v>184500.07</v>
      </c>
      <c r="H337" s="83"/>
      <c r="I337" s="116"/>
    </row>
    <row r="338" spans="1:9" ht="25.5" customHeight="1">
      <c r="A338" s="88" t="s">
        <v>240</v>
      </c>
      <c r="B338" s="88" t="s">
        <v>247</v>
      </c>
      <c r="C338" s="89" t="s">
        <v>90</v>
      </c>
      <c r="D338" s="89" t="s">
        <v>66</v>
      </c>
      <c r="E338" s="89" t="s">
        <v>66</v>
      </c>
      <c r="F338" s="88" t="s">
        <v>438</v>
      </c>
      <c r="G338" s="91">
        <v>6705.83</v>
      </c>
      <c r="H338" s="83"/>
      <c r="I338" s="116"/>
    </row>
    <row r="339" spans="1:9" ht="12.75" customHeight="1">
      <c r="A339" s="28" t="s">
        <v>240</v>
      </c>
      <c r="B339" s="28" t="s">
        <v>247</v>
      </c>
      <c r="C339" s="10" t="s">
        <v>77</v>
      </c>
      <c r="D339" s="10" t="s">
        <v>233</v>
      </c>
      <c r="E339" s="10" t="s">
        <v>233</v>
      </c>
      <c r="F339" s="28"/>
      <c r="G339" s="24">
        <f>G340</f>
        <v>500</v>
      </c>
      <c r="H339" s="83"/>
      <c r="I339" s="116"/>
    </row>
    <row r="340" spans="1:9" ht="31.5" customHeight="1">
      <c r="A340" s="28" t="s">
        <v>240</v>
      </c>
      <c r="B340" s="28" t="s">
        <v>247</v>
      </c>
      <c r="C340" s="10" t="s">
        <v>77</v>
      </c>
      <c r="D340" s="10" t="s">
        <v>412</v>
      </c>
      <c r="E340" s="10" t="s">
        <v>233</v>
      </c>
      <c r="F340" s="28"/>
      <c r="G340" s="24">
        <f>G341</f>
        <v>500</v>
      </c>
      <c r="H340" s="83"/>
      <c r="I340" s="116"/>
    </row>
    <row r="341" spans="1:9" ht="18" customHeight="1">
      <c r="A341" s="28" t="s">
        <v>240</v>
      </c>
      <c r="B341" s="28" t="s">
        <v>247</v>
      </c>
      <c r="C341" s="10" t="s">
        <v>77</v>
      </c>
      <c r="D341" s="10" t="s">
        <v>412</v>
      </c>
      <c r="E341" s="10" t="s">
        <v>233</v>
      </c>
      <c r="F341" s="28" t="s">
        <v>414</v>
      </c>
      <c r="G341" s="24">
        <v>500</v>
      </c>
      <c r="H341" s="83"/>
      <c r="I341" s="116"/>
    </row>
    <row r="342" spans="1:10" s="17" customFormat="1" ht="30" customHeight="1">
      <c r="A342" s="29" t="s">
        <v>241</v>
      </c>
      <c r="B342" s="29"/>
      <c r="C342" s="26"/>
      <c r="D342" s="26"/>
      <c r="E342" s="26"/>
      <c r="F342" s="29"/>
      <c r="G342" s="25">
        <f>G343+G372</f>
        <v>112801.1</v>
      </c>
      <c r="H342" s="82">
        <f>G343+G372</f>
        <v>112801.1</v>
      </c>
      <c r="I342" s="116">
        <f>I343+I372</f>
        <v>112801.1</v>
      </c>
      <c r="J342" s="50"/>
    </row>
    <row r="343" spans="1:10" s="17" customFormat="1" ht="16.5" customHeight="1">
      <c r="A343" s="29" t="s">
        <v>241</v>
      </c>
      <c r="B343" s="29" t="s">
        <v>232</v>
      </c>
      <c r="C343" s="26"/>
      <c r="D343" s="26"/>
      <c r="E343" s="26"/>
      <c r="F343" s="29"/>
      <c r="G343" s="25">
        <f>G344+G348+G352+G356+G361</f>
        <v>107187.3</v>
      </c>
      <c r="H343" s="82"/>
      <c r="I343" s="116">
        <f>104947.3+2240</f>
        <v>107187.3</v>
      </c>
      <c r="J343" s="50"/>
    </row>
    <row r="344" spans="1:9" ht="12.75">
      <c r="A344" s="28" t="s">
        <v>241</v>
      </c>
      <c r="B344" s="28" t="s">
        <v>232</v>
      </c>
      <c r="C344" s="10" t="s">
        <v>85</v>
      </c>
      <c r="D344" s="10" t="s">
        <v>233</v>
      </c>
      <c r="E344" s="10" t="s">
        <v>233</v>
      </c>
      <c r="F344" s="28"/>
      <c r="G344" s="24">
        <f>G345</f>
        <v>11958.7</v>
      </c>
      <c r="H344" s="83"/>
      <c r="I344" s="116"/>
    </row>
    <row r="345" spans="1:9" ht="15.75" customHeight="1">
      <c r="A345" s="28" t="s">
        <v>241</v>
      </c>
      <c r="B345" s="28" t="s">
        <v>232</v>
      </c>
      <c r="C345" s="10" t="s">
        <v>85</v>
      </c>
      <c r="D345" s="10" t="s">
        <v>66</v>
      </c>
      <c r="E345" s="10" t="s">
        <v>233</v>
      </c>
      <c r="F345" s="28"/>
      <c r="G345" s="24">
        <f>G346</f>
        <v>11958.7</v>
      </c>
      <c r="H345" s="83"/>
      <c r="I345" s="116"/>
    </row>
    <row r="346" spans="1:9" ht="27" customHeight="1">
      <c r="A346" s="28" t="s">
        <v>241</v>
      </c>
      <c r="B346" s="28" t="s">
        <v>232</v>
      </c>
      <c r="C346" s="10" t="s">
        <v>85</v>
      </c>
      <c r="D346" s="10" t="s">
        <v>66</v>
      </c>
      <c r="E346" s="10" t="s">
        <v>66</v>
      </c>
      <c r="F346" s="28"/>
      <c r="G346" s="24">
        <f>G347</f>
        <v>11958.7</v>
      </c>
      <c r="H346" s="83"/>
      <c r="I346" s="116"/>
    </row>
    <row r="347" spans="1:10" ht="12.75">
      <c r="A347" s="28" t="s">
        <v>241</v>
      </c>
      <c r="B347" s="28" t="s">
        <v>232</v>
      </c>
      <c r="C347" s="10" t="s">
        <v>85</v>
      </c>
      <c r="D347" s="10" t="s">
        <v>66</v>
      </c>
      <c r="E347" s="10" t="s">
        <v>66</v>
      </c>
      <c r="F347" s="28" t="s">
        <v>109</v>
      </c>
      <c r="G347" s="24">
        <f>10975+983.7</f>
        <v>11958.7</v>
      </c>
      <c r="H347" s="83"/>
      <c r="I347" s="116"/>
      <c r="J347" s="108">
        <f>H347+H355+H376+H351</f>
        <v>0</v>
      </c>
    </row>
    <row r="348" spans="1:9" ht="18" customHeight="1">
      <c r="A348" s="28" t="s">
        <v>241</v>
      </c>
      <c r="B348" s="28" t="s">
        <v>232</v>
      </c>
      <c r="C348" s="10" t="s">
        <v>86</v>
      </c>
      <c r="D348" s="10" t="s">
        <v>233</v>
      </c>
      <c r="E348" s="10" t="s">
        <v>233</v>
      </c>
      <c r="F348" s="28"/>
      <c r="G348" s="24">
        <f>G349</f>
        <v>959.6</v>
      </c>
      <c r="H348" s="83"/>
      <c r="I348" s="115"/>
    </row>
    <row r="349" spans="1:10" ht="12.75">
      <c r="A349" s="28" t="s">
        <v>241</v>
      </c>
      <c r="B349" s="28" t="s">
        <v>232</v>
      </c>
      <c r="C349" s="10" t="s">
        <v>86</v>
      </c>
      <c r="D349" s="10" t="s">
        <v>66</v>
      </c>
      <c r="E349" s="10" t="s">
        <v>233</v>
      </c>
      <c r="F349" s="28"/>
      <c r="G349" s="24">
        <f>G350</f>
        <v>959.6</v>
      </c>
      <c r="H349" s="83"/>
      <c r="I349" s="116"/>
      <c r="J349" s="108">
        <f>H342-J347</f>
        <v>112801.1</v>
      </c>
    </row>
    <row r="350" spans="1:9" ht="12.75">
      <c r="A350" s="28" t="s">
        <v>241</v>
      </c>
      <c r="B350" s="28" t="s">
        <v>232</v>
      </c>
      <c r="C350" s="10" t="s">
        <v>86</v>
      </c>
      <c r="D350" s="10" t="s">
        <v>66</v>
      </c>
      <c r="E350" s="10" t="s">
        <v>66</v>
      </c>
      <c r="F350" s="28"/>
      <c r="G350" s="24">
        <f>G351</f>
        <v>959.6</v>
      </c>
      <c r="H350" s="83"/>
      <c r="I350" s="116"/>
    </row>
    <row r="351" spans="1:9" ht="15" customHeight="1">
      <c r="A351" s="28" t="s">
        <v>241</v>
      </c>
      <c r="B351" s="28" t="s">
        <v>232</v>
      </c>
      <c r="C351" s="10" t="s">
        <v>86</v>
      </c>
      <c r="D351" s="10" t="s">
        <v>66</v>
      </c>
      <c r="E351" s="10" t="s">
        <v>66</v>
      </c>
      <c r="F351" s="28" t="s">
        <v>109</v>
      </c>
      <c r="G351" s="24">
        <f>937+22.6</f>
        <v>959.6</v>
      </c>
      <c r="H351" s="83"/>
      <c r="I351" s="116"/>
    </row>
    <row r="352" spans="1:9" ht="17.25" customHeight="1">
      <c r="A352" s="28" t="s">
        <v>241</v>
      </c>
      <c r="B352" s="28" t="s">
        <v>232</v>
      </c>
      <c r="C352" s="10" t="s">
        <v>87</v>
      </c>
      <c r="D352" s="10" t="s">
        <v>233</v>
      </c>
      <c r="E352" s="10" t="s">
        <v>233</v>
      </c>
      <c r="F352" s="28"/>
      <c r="G352" s="24">
        <f>G353</f>
        <v>58843.5</v>
      </c>
      <c r="H352" s="83"/>
      <c r="I352" s="115"/>
    </row>
    <row r="353" spans="1:9" ht="12.75">
      <c r="A353" s="28" t="s">
        <v>241</v>
      </c>
      <c r="B353" s="28" t="s">
        <v>232</v>
      </c>
      <c r="C353" s="10" t="s">
        <v>87</v>
      </c>
      <c r="D353" s="10" t="s">
        <v>66</v>
      </c>
      <c r="E353" s="10" t="s">
        <v>233</v>
      </c>
      <c r="F353" s="28"/>
      <c r="G353" s="24">
        <f>G354</f>
        <v>58843.5</v>
      </c>
      <c r="H353" s="83"/>
      <c r="I353" s="116"/>
    </row>
    <row r="354" spans="1:9" ht="12.75">
      <c r="A354" s="28" t="s">
        <v>241</v>
      </c>
      <c r="B354" s="28" t="s">
        <v>232</v>
      </c>
      <c r="C354" s="10" t="s">
        <v>87</v>
      </c>
      <c r="D354" s="10" t="s">
        <v>66</v>
      </c>
      <c r="E354" s="10" t="s">
        <v>66</v>
      </c>
      <c r="F354" s="28"/>
      <c r="G354" s="24">
        <f>G355</f>
        <v>58843.5</v>
      </c>
      <c r="H354" s="83"/>
      <c r="I354" s="116"/>
    </row>
    <row r="355" spans="1:9" ht="12.75">
      <c r="A355" s="28" t="s">
        <v>241</v>
      </c>
      <c r="B355" s="28" t="s">
        <v>232</v>
      </c>
      <c r="C355" s="10" t="s">
        <v>87</v>
      </c>
      <c r="D355" s="10" t="s">
        <v>66</v>
      </c>
      <c r="E355" s="10" t="s">
        <v>66</v>
      </c>
      <c r="F355" s="28" t="s">
        <v>109</v>
      </c>
      <c r="G355" s="24">
        <f>2240+54482.2+300+1821.3</f>
        <v>58843.5</v>
      </c>
      <c r="H355" s="83"/>
      <c r="I355" s="116"/>
    </row>
    <row r="356" spans="1:9" ht="29.25" customHeight="1">
      <c r="A356" s="28" t="s">
        <v>241</v>
      </c>
      <c r="B356" s="28" t="s">
        <v>232</v>
      </c>
      <c r="C356" s="10" t="s">
        <v>88</v>
      </c>
      <c r="D356" s="10" t="s">
        <v>233</v>
      </c>
      <c r="E356" s="10" t="s">
        <v>233</v>
      </c>
      <c r="F356" s="28"/>
      <c r="G356" s="24">
        <f>G357+G359</f>
        <v>5924.5</v>
      </c>
      <c r="H356" s="83"/>
      <c r="I356" s="116"/>
    </row>
    <row r="357" spans="1:9" ht="12.75">
      <c r="A357" s="28" t="s">
        <v>241</v>
      </c>
      <c r="B357" s="28" t="s">
        <v>232</v>
      </c>
      <c r="C357" s="10" t="s">
        <v>88</v>
      </c>
      <c r="D357" s="10" t="s">
        <v>239</v>
      </c>
      <c r="E357" s="10" t="s">
        <v>233</v>
      </c>
      <c r="F357" s="28"/>
      <c r="G357" s="24">
        <f>G358</f>
        <v>1016.5</v>
      </c>
      <c r="H357" s="83"/>
      <c r="I357" s="115"/>
    </row>
    <row r="358" spans="1:9" ht="12.75">
      <c r="A358" s="28" t="s">
        <v>241</v>
      </c>
      <c r="B358" s="28" t="s">
        <v>232</v>
      </c>
      <c r="C358" s="10" t="s">
        <v>88</v>
      </c>
      <c r="D358" s="10" t="s">
        <v>239</v>
      </c>
      <c r="E358" s="10" t="s">
        <v>233</v>
      </c>
      <c r="F358" s="28" t="s">
        <v>109</v>
      </c>
      <c r="G358" s="24">
        <v>1016.5</v>
      </c>
      <c r="H358" s="83"/>
      <c r="I358" s="115"/>
    </row>
    <row r="359" spans="1:9" ht="30.75" customHeight="1">
      <c r="A359" s="33" t="s">
        <v>241</v>
      </c>
      <c r="B359" s="33" t="s">
        <v>232</v>
      </c>
      <c r="C359" s="32" t="s">
        <v>88</v>
      </c>
      <c r="D359" s="32" t="s">
        <v>89</v>
      </c>
      <c r="E359" s="32" t="s">
        <v>233</v>
      </c>
      <c r="F359" s="28"/>
      <c r="G359" s="24">
        <f>G360</f>
        <v>4908</v>
      </c>
      <c r="H359" s="83"/>
      <c r="I359" s="116"/>
    </row>
    <row r="360" spans="1:9" ht="17.25" customHeight="1">
      <c r="A360" s="33" t="s">
        <v>241</v>
      </c>
      <c r="B360" s="33" t="s">
        <v>232</v>
      </c>
      <c r="C360" s="32" t="s">
        <v>88</v>
      </c>
      <c r="D360" s="32" t="s">
        <v>89</v>
      </c>
      <c r="E360" s="32" t="s">
        <v>233</v>
      </c>
      <c r="F360" s="28" t="s">
        <v>114</v>
      </c>
      <c r="G360" s="24">
        <v>4908</v>
      </c>
      <c r="H360" s="83"/>
      <c r="I360" s="116"/>
    </row>
    <row r="361" spans="1:9" ht="15" customHeight="1">
      <c r="A361" s="28" t="s">
        <v>241</v>
      </c>
      <c r="B361" s="28" t="s">
        <v>232</v>
      </c>
      <c r="C361" s="10" t="s">
        <v>189</v>
      </c>
      <c r="D361" s="10" t="s">
        <v>233</v>
      </c>
      <c r="E361" s="10" t="s">
        <v>233</v>
      </c>
      <c r="F361" s="28"/>
      <c r="G361" s="24">
        <f>G362+G364+G366+G368+G370</f>
        <v>29501</v>
      </c>
      <c r="H361" s="83"/>
      <c r="I361" s="116"/>
    </row>
    <row r="362" spans="1:9" ht="44.25" customHeight="1">
      <c r="A362" s="28" t="s">
        <v>241</v>
      </c>
      <c r="B362" s="28" t="s">
        <v>232</v>
      </c>
      <c r="C362" s="10" t="s">
        <v>189</v>
      </c>
      <c r="D362" s="10" t="s">
        <v>242</v>
      </c>
      <c r="E362" s="10" t="s">
        <v>233</v>
      </c>
      <c r="F362" s="28"/>
      <c r="G362" s="24">
        <f>G363</f>
        <v>871</v>
      </c>
      <c r="H362" s="83"/>
      <c r="I362" s="116"/>
    </row>
    <row r="363" spans="1:9" ht="42" customHeight="1">
      <c r="A363" s="28" t="s">
        <v>241</v>
      </c>
      <c r="B363" s="28" t="s">
        <v>232</v>
      </c>
      <c r="C363" s="10" t="s">
        <v>189</v>
      </c>
      <c r="D363" s="10" t="s">
        <v>242</v>
      </c>
      <c r="E363" s="10" t="s">
        <v>233</v>
      </c>
      <c r="F363" s="28" t="s">
        <v>179</v>
      </c>
      <c r="G363" s="24">
        <v>871</v>
      </c>
      <c r="H363" s="83"/>
      <c r="I363" s="116"/>
    </row>
    <row r="364" spans="1:9" ht="27" customHeight="1">
      <c r="A364" s="28" t="s">
        <v>241</v>
      </c>
      <c r="B364" s="28" t="s">
        <v>232</v>
      </c>
      <c r="C364" s="10" t="s">
        <v>189</v>
      </c>
      <c r="D364" s="10" t="s">
        <v>243</v>
      </c>
      <c r="E364" s="10" t="s">
        <v>233</v>
      </c>
      <c r="F364" s="28"/>
      <c r="G364" s="24">
        <f>G365</f>
        <v>1800</v>
      </c>
      <c r="H364" s="83"/>
      <c r="I364" s="116"/>
    </row>
    <row r="365" spans="1:9" ht="12.75">
      <c r="A365" s="28" t="s">
        <v>241</v>
      </c>
      <c r="B365" s="28" t="s">
        <v>232</v>
      </c>
      <c r="C365" s="10" t="s">
        <v>189</v>
      </c>
      <c r="D365" s="10" t="s">
        <v>243</v>
      </c>
      <c r="E365" s="10" t="s">
        <v>233</v>
      </c>
      <c r="F365" s="28" t="s">
        <v>179</v>
      </c>
      <c r="G365" s="24">
        <v>1800</v>
      </c>
      <c r="H365" s="83"/>
      <c r="I365" s="116"/>
    </row>
    <row r="366" spans="1:9" ht="12.75">
      <c r="A366" s="28" t="s">
        <v>241</v>
      </c>
      <c r="B366" s="28" t="s">
        <v>232</v>
      </c>
      <c r="C366" s="10" t="s">
        <v>189</v>
      </c>
      <c r="D366" s="10" t="s">
        <v>244</v>
      </c>
      <c r="E366" s="10" t="s">
        <v>233</v>
      </c>
      <c r="F366" s="28"/>
      <c r="G366" s="24">
        <f>G367</f>
        <v>2380</v>
      </c>
      <c r="H366" s="83"/>
      <c r="I366" s="116"/>
    </row>
    <row r="367" spans="1:9" ht="12.75">
      <c r="A367" s="28" t="s">
        <v>241</v>
      </c>
      <c r="B367" s="28" t="s">
        <v>232</v>
      </c>
      <c r="C367" s="10" t="s">
        <v>189</v>
      </c>
      <c r="D367" s="10" t="s">
        <v>244</v>
      </c>
      <c r="E367" s="10" t="s">
        <v>233</v>
      </c>
      <c r="F367" s="28" t="s">
        <v>179</v>
      </c>
      <c r="G367" s="24">
        <v>2380</v>
      </c>
      <c r="H367" s="83"/>
      <c r="I367" s="116"/>
    </row>
    <row r="368" spans="1:9" ht="12.75">
      <c r="A368" s="28" t="s">
        <v>241</v>
      </c>
      <c r="B368" s="28" t="s">
        <v>232</v>
      </c>
      <c r="C368" s="10" t="s">
        <v>189</v>
      </c>
      <c r="D368" s="10" t="s">
        <v>245</v>
      </c>
      <c r="E368" s="10" t="s">
        <v>233</v>
      </c>
      <c r="F368" s="28"/>
      <c r="G368" s="24">
        <f>G369</f>
        <v>18900</v>
      </c>
      <c r="H368" s="83"/>
      <c r="I368" s="116"/>
    </row>
    <row r="369" spans="1:9" ht="12.75">
      <c r="A369" s="28" t="s">
        <v>241</v>
      </c>
      <c r="B369" s="28" t="s">
        <v>232</v>
      </c>
      <c r="C369" s="10" t="s">
        <v>189</v>
      </c>
      <c r="D369" s="10" t="s">
        <v>245</v>
      </c>
      <c r="E369" s="10" t="s">
        <v>233</v>
      </c>
      <c r="F369" s="28" t="s">
        <v>179</v>
      </c>
      <c r="G369" s="24">
        <v>18900</v>
      </c>
      <c r="H369" s="83"/>
      <c r="I369" s="115"/>
    </row>
    <row r="370" spans="1:9" ht="12.75">
      <c r="A370" s="28" t="s">
        <v>241</v>
      </c>
      <c r="B370" s="28" t="s">
        <v>232</v>
      </c>
      <c r="C370" s="10" t="s">
        <v>189</v>
      </c>
      <c r="D370" s="10" t="s">
        <v>246</v>
      </c>
      <c r="E370" s="10" t="s">
        <v>233</v>
      </c>
      <c r="F370" s="28"/>
      <c r="G370" s="24">
        <f>G371</f>
        <v>5550</v>
      </c>
      <c r="H370" s="83"/>
      <c r="I370" s="116"/>
    </row>
    <row r="371" spans="1:9" ht="12.75">
      <c r="A371" s="28" t="s">
        <v>241</v>
      </c>
      <c r="B371" s="28" t="s">
        <v>232</v>
      </c>
      <c r="C371" s="10" t="s">
        <v>189</v>
      </c>
      <c r="D371" s="10" t="s">
        <v>246</v>
      </c>
      <c r="E371" s="10" t="s">
        <v>233</v>
      </c>
      <c r="F371" s="28" t="s">
        <v>179</v>
      </c>
      <c r="G371" s="24">
        <v>5550</v>
      </c>
      <c r="H371" s="83"/>
      <c r="I371" s="116"/>
    </row>
    <row r="372" spans="1:10" s="17" customFormat="1" ht="30.75" customHeight="1">
      <c r="A372" s="29" t="s">
        <v>241</v>
      </c>
      <c r="B372" s="29" t="s">
        <v>239</v>
      </c>
      <c r="C372" s="26"/>
      <c r="D372" s="26"/>
      <c r="E372" s="26"/>
      <c r="F372" s="29"/>
      <c r="G372" s="25">
        <f>G373</f>
        <v>5613.8</v>
      </c>
      <c r="H372" s="82"/>
      <c r="I372" s="116">
        <f>5613.8</f>
        <v>5613.8</v>
      </c>
      <c r="J372" s="50"/>
    </row>
    <row r="373" spans="1:9" ht="55.5" customHeight="1">
      <c r="A373" s="28" t="s">
        <v>241</v>
      </c>
      <c r="B373" s="28" t="s">
        <v>239</v>
      </c>
      <c r="C373" s="10" t="s">
        <v>90</v>
      </c>
      <c r="D373" s="10" t="s">
        <v>233</v>
      </c>
      <c r="E373" s="10" t="s">
        <v>233</v>
      </c>
      <c r="F373" s="28"/>
      <c r="G373" s="24">
        <f>G374</f>
        <v>5613.8</v>
      </c>
      <c r="H373" s="83"/>
      <c r="I373" s="115"/>
    </row>
    <row r="374" spans="1:9" ht="12.75">
      <c r="A374" s="28" t="s">
        <v>241</v>
      </c>
      <c r="B374" s="28" t="s">
        <v>239</v>
      </c>
      <c r="C374" s="10" t="s">
        <v>90</v>
      </c>
      <c r="D374" s="10" t="s">
        <v>66</v>
      </c>
      <c r="E374" s="10" t="s">
        <v>233</v>
      </c>
      <c r="F374" s="28"/>
      <c r="G374" s="24">
        <f>G375</f>
        <v>5613.8</v>
      </c>
      <c r="H374" s="83"/>
      <c r="I374" s="116"/>
    </row>
    <row r="375" spans="1:9" ht="27" customHeight="1">
      <c r="A375" s="28" t="s">
        <v>241</v>
      </c>
      <c r="B375" s="28" t="s">
        <v>239</v>
      </c>
      <c r="C375" s="10" t="s">
        <v>90</v>
      </c>
      <c r="D375" s="10" t="s">
        <v>66</v>
      </c>
      <c r="E375" s="10" t="s">
        <v>66</v>
      </c>
      <c r="F375" s="28"/>
      <c r="G375" s="24">
        <f>G376</f>
        <v>5613.8</v>
      </c>
      <c r="H375" s="83"/>
      <c r="I375" s="116"/>
    </row>
    <row r="376" spans="1:9" ht="12.75">
      <c r="A376" s="28" t="s">
        <v>241</v>
      </c>
      <c r="B376" s="28" t="s">
        <v>239</v>
      </c>
      <c r="C376" s="10" t="s">
        <v>90</v>
      </c>
      <c r="D376" s="10" t="s">
        <v>66</v>
      </c>
      <c r="E376" s="10" t="s">
        <v>66</v>
      </c>
      <c r="F376" s="28" t="s">
        <v>109</v>
      </c>
      <c r="G376" s="24">
        <f>5586+27.8</f>
        <v>5613.8</v>
      </c>
      <c r="H376" s="83"/>
      <c r="I376" s="116"/>
    </row>
    <row r="377" spans="1:10" s="17" customFormat="1" ht="18" customHeight="1">
      <c r="A377" s="29" t="s">
        <v>247</v>
      </c>
      <c r="B377" s="29"/>
      <c r="C377" s="26"/>
      <c r="D377" s="26"/>
      <c r="E377" s="26"/>
      <c r="F377" s="29"/>
      <c r="G377" s="25">
        <f>G378+G395+G400+G410+G414</f>
        <v>910114.7420000001</v>
      </c>
      <c r="H377" s="82"/>
      <c r="I377" s="116">
        <f>I378+I395+I400+I410+I414</f>
        <v>910114.7</v>
      </c>
      <c r="J377" s="107">
        <f>G377-I377</f>
        <v>0.042000000132247806</v>
      </c>
    </row>
    <row r="378" spans="1:10" s="17" customFormat="1" ht="17.25" customHeight="1">
      <c r="A378" s="29" t="s">
        <v>247</v>
      </c>
      <c r="B378" s="29" t="s">
        <v>232</v>
      </c>
      <c r="C378" s="26"/>
      <c r="D378" s="26"/>
      <c r="E378" s="26"/>
      <c r="F378" s="29"/>
      <c r="G378" s="25">
        <f>G383+G389+G379+G393</f>
        <v>344958.76</v>
      </c>
      <c r="H378" s="82">
        <f>G378+G395+G400+G410+G414</f>
        <v>910114.7420000001</v>
      </c>
      <c r="I378" s="116">
        <f>316608.8+27400+950</f>
        <v>344958.8</v>
      </c>
      <c r="J378" s="107"/>
    </row>
    <row r="379" spans="1:10" s="17" customFormat="1" ht="17.25" customHeight="1">
      <c r="A379" s="28" t="s">
        <v>247</v>
      </c>
      <c r="B379" s="28" t="s">
        <v>232</v>
      </c>
      <c r="C379" s="10" t="s">
        <v>263</v>
      </c>
      <c r="D379" s="10" t="s">
        <v>233</v>
      </c>
      <c r="E379" s="10" t="s">
        <v>233</v>
      </c>
      <c r="F379" s="28"/>
      <c r="G379" s="85">
        <f>G380</f>
        <v>1501</v>
      </c>
      <c r="H379" s="82"/>
      <c r="I379" s="116"/>
      <c r="J379" s="107"/>
    </row>
    <row r="380" spans="1:10" s="17" customFormat="1" ht="22.5" customHeight="1">
      <c r="A380" s="28" t="s">
        <v>247</v>
      </c>
      <c r="B380" s="28" t="s">
        <v>232</v>
      </c>
      <c r="C380" s="10" t="s">
        <v>263</v>
      </c>
      <c r="D380" s="10" t="s">
        <v>237</v>
      </c>
      <c r="E380" s="10" t="s">
        <v>233</v>
      </c>
      <c r="F380" s="28"/>
      <c r="G380" s="85">
        <f>G381</f>
        <v>1501</v>
      </c>
      <c r="H380" s="82"/>
      <c r="I380" s="116"/>
      <c r="J380" s="50"/>
    </row>
    <row r="381" spans="1:10" s="17" customFormat="1" ht="24" customHeight="1">
      <c r="A381" s="28" t="s">
        <v>247</v>
      </c>
      <c r="B381" s="28" t="s">
        <v>232</v>
      </c>
      <c r="C381" s="10" t="s">
        <v>263</v>
      </c>
      <c r="D381" s="10" t="s">
        <v>237</v>
      </c>
      <c r="E381" s="10" t="s">
        <v>232</v>
      </c>
      <c r="F381" s="28"/>
      <c r="G381" s="85">
        <f>G382</f>
        <v>1501</v>
      </c>
      <c r="H381" s="82"/>
      <c r="I381" s="115"/>
      <c r="J381" s="50"/>
    </row>
    <row r="382" spans="1:10" s="17" customFormat="1" ht="17.25" customHeight="1">
      <c r="A382" s="28" t="s">
        <v>247</v>
      </c>
      <c r="B382" s="28" t="s">
        <v>232</v>
      </c>
      <c r="C382" s="10" t="s">
        <v>263</v>
      </c>
      <c r="D382" s="10" t="s">
        <v>237</v>
      </c>
      <c r="E382" s="10" t="s">
        <v>232</v>
      </c>
      <c r="F382" s="28" t="s">
        <v>109</v>
      </c>
      <c r="G382" s="85">
        <v>1501</v>
      </c>
      <c r="H382" s="82"/>
      <c r="I382" s="116"/>
      <c r="J382" s="50"/>
    </row>
    <row r="383" spans="1:9" ht="12.75">
      <c r="A383" s="28" t="s">
        <v>247</v>
      </c>
      <c r="B383" s="28" t="s">
        <v>232</v>
      </c>
      <c r="C383" s="10" t="s">
        <v>92</v>
      </c>
      <c r="D383" s="10" t="s">
        <v>233</v>
      </c>
      <c r="E383" s="10" t="s">
        <v>233</v>
      </c>
      <c r="F383" s="28"/>
      <c r="G383" s="24">
        <f>G384</f>
        <v>271779.1</v>
      </c>
      <c r="H383" s="83"/>
      <c r="I383" s="116"/>
    </row>
    <row r="384" spans="1:9" ht="17.25" customHeight="1">
      <c r="A384" s="28" t="s">
        <v>247</v>
      </c>
      <c r="B384" s="28" t="s">
        <v>232</v>
      </c>
      <c r="C384" s="10" t="s">
        <v>92</v>
      </c>
      <c r="D384" s="10" t="s">
        <v>66</v>
      </c>
      <c r="E384" s="10" t="s">
        <v>233</v>
      </c>
      <c r="F384" s="28"/>
      <c r="G384" s="24">
        <f>G387+G385</f>
        <v>271779.1</v>
      </c>
      <c r="H384" s="83"/>
      <c r="I384" s="116"/>
    </row>
    <row r="385" spans="1:9" ht="38.25" customHeight="1">
      <c r="A385" s="28" t="s">
        <v>247</v>
      </c>
      <c r="B385" s="28" t="s">
        <v>232</v>
      </c>
      <c r="C385" s="10" t="s">
        <v>92</v>
      </c>
      <c r="D385" s="10" t="s">
        <v>66</v>
      </c>
      <c r="E385" s="10" t="s">
        <v>452</v>
      </c>
      <c r="F385" s="28"/>
      <c r="G385" s="24">
        <f>G386</f>
        <v>950</v>
      </c>
      <c r="H385" s="83"/>
      <c r="I385" s="116"/>
    </row>
    <row r="386" spans="1:9" ht="17.25" customHeight="1">
      <c r="A386" s="28" t="s">
        <v>247</v>
      </c>
      <c r="B386" s="28" t="s">
        <v>232</v>
      </c>
      <c r="C386" s="10" t="s">
        <v>92</v>
      </c>
      <c r="D386" s="10" t="s">
        <v>66</v>
      </c>
      <c r="E386" s="10" t="s">
        <v>452</v>
      </c>
      <c r="F386" s="28" t="s">
        <v>109</v>
      </c>
      <c r="G386" s="24">
        <v>950</v>
      </c>
      <c r="H386" s="83"/>
      <c r="I386" s="116"/>
    </row>
    <row r="387" spans="1:9" ht="12.75">
      <c r="A387" s="28" t="s">
        <v>247</v>
      </c>
      <c r="B387" s="28" t="s">
        <v>232</v>
      </c>
      <c r="C387" s="10" t="s">
        <v>92</v>
      </c>
      <c r="D387" s="10" t="s">
        <v>66</v>
      </c>
      <c r="E387" s="10" t="s">
        <v>66</v>
      </c>
      <c r="F387" s="28"/>
      <c r="G387" s="24">
        <f>G388</f>
        <v>270829.1</v>
      </c>
      <c r="H387" s="83"/>
      <c r="I387" s="115"/>
    </row>
    <row r="388" spans="1:9" ht="12.75">
      <c r="A388" s="28" t="s">
        <v>247</v>
      </c>
      <c r="B388" s="28" t="s">
        <v>232</v>
      </c>
      <c r="C388" s="10" t="s">
        <v>92</v>
      </c>
      <c r="D388" s="10" t="s">
        <v>66</v>
      </c>
      <c r="E388" s="10" t="s">
        <v>66</v>
      </c>
      <c r="F388" s="28" t="s">
        <v>109</v>
      </c>
      <c r="G388" s="24">
        <f>18000+250396+900+1738-204.9</f>
        <v>270829.1</v>
      </c>
      <c r="H388" s="83"/>
      <c r="I388" s="116"/>
    </row>
    <row r="389" spans="1:9" ht="15" customHeight="1">
      <c r="A389" s="28" t="s">
        <v>247</v>
      </c>
      <c r="B389" s="28" t="s">
        <v>232</v>
      </c>
      <c r="C389" s="10" t="s">
        <v>93</v>
      </c>
      <c r="D389" s="10" t="s">
        <v>233</v>
      </c>
      <c r="E389" s="10" t="s">
        <v>233</v>
      </c>
      <c r="F389" s="28"/>
      <c r="G389" s="24">
        <f>G390</f>
        <v>52678.66</v>
      </c>
      <c r="H389" s="83"/>
      <c r="I389" s="116"/>
    </row>
    <row r="390" spans="1:9" ht="16.5" customHeight="1">
      <c r="A390" s="28" t="s">
        <v>247</v>
      </c>
      <c r="B390" s="28" t="s">
        <v>232</v>
      </c>
      <c r="C390" s="10" t="s">
        <v>93</v>
      </c>
      <c r="D390" s="10" t="s">
        <v>66</v>
      </c>
      <c r="E390" s="10" t="s">
        <v>233</v>
      </c>
      <c r="F390" s="28"/>
      <c r="G390" s="24">
        <f>G391</f>
        <v>52678.66</v>
      </c>
      <c r="H390" s="83"/>
      <c r="I390" s="116"/>
    </row>
    <row r="391" spans="1:9" ht="12.75">
      <c r="A391" s="28" t="s">
        <v>247</v>
      </c>
      <c r="B391" s="28" t="s">
        <v>232</v>
      </c>
      <c r="C391" s="10" t="s">
        <v>93</v>
      </c>
      <c r="D391" s="10" t="s">
        <v>66</v>
      </c>
      <c r="E391" s="10" t="s">
        <v>66</v>
      </c>
      <c r="F391" s="28"/>
      <c r="G391" s="24">
        <f>G392</f>
        <v>52678.66</v>
      </c>
      <c r="H391" s="83"/>
      <c r="I391" s="116"/>
    </row>
    <row r="392" spans="1:9" ht="12.75">
      <c r="A392" s="28" t="s">
        <v>247</v>
      </c>
      <c r="B392" s="28" t="s">
        <v>232</v>
      </c>
      <c r="C392" s="10" t="s">
        <v>93</v>
      </c>
      <c r="D392" s="10" t="s">
        <v>66</v>
      </c>
      <c r="E392" s="10" t="s">
        <v>66</v>
      </c>
      <c r="F392" s="28" t="s">
        <v>109</v>
      </c>
      <c r="G392" s="24">
        <f>5500+43702+3000+530-53.34</f>
        <v>52678.66</v>
      </c>
      <c r="H392" s="83"/>
      <c r="I392" s="116"/>
    </row>
    <row r="393" spans="1:9" ht="12.75">
      <c r="A393" s="88" t="s">
        <v>247</v>
      </c>
      <c r="B393" s="88" t="s">
        <v>232</v>
      </c>
      <c r="C393" s="88" t="s">
        <v>95</v>
      </c>
      <c r="D393" s="95" t="s">
        <v>440</v>
      </c>
      <c r="E393" s="96" t="s">
        <v>233</v>
      </c>
      <c r="F393" s="97"/>
      <c r="G393" s="24">
        <f>G394</f>
        <v>19000</v>
      </c>
      <c r="H393" s="83"/>
      <c r="I393" s="116"/>
    </row>
    <row r="394" spans="1:9" ht="12.75">
      <c r="A394" s="88" t="s">
        <v>247</v>
      </c>
      <c r="B394" s="88" t="s">
        <v>232</v>
      </c>
      <c r="C394" s="88" t="s">
        <v>95</v>
      </c>
      <c r="D394" s="95" t="s">
        <v>440</v>
      </c>
      <c r="E394" s="96" t="s">
        <v>233</v>
      </c>
      <c r="F394" s="97" t="s">
        <v>109</v>
      </c>
      <c r="G394" s="24">
        <v>19000</v>
      </c>
      <c r="H394" s="83"/>
      <c r="I394" s="116"/>
    </row>
    <row r="395" spans="1:10" s="17" customFormat="1" ht="16.5" customHeight="1">
      <c r="A395" s="29" t="s">
        <v>247</v>
      </c>
      <c r="B395" s="29" t="s">
        <v>234</v>
      </c>
      <c r="C395" s="26"/>
      <c r="D395" s="26"/>
      <c r="E395" s="26"/>
      <c r="F395" s="29"/>
      <c r="G395" s="25">
        <f>G396</f>
        <v>121948.34</v>
      </c>
      <c r="H395" s="82"/>
      <c r="I395" s="116">
        <f>121548.3+400</f>
        <v>121948.3</v>
      </c>
      <c r="J395" s="50"/>
    </row>
    <row r="396" spans="1:9" ht="13.5" customHeight="1">
      <c r="A396" s="28" t="s">
        <v>247</v>
      </c>
      <c r="B396" s="28" t="s">
        <v>234</v>
      </c>
      <c r="C396" s="10" t="s">
        <v>94</v>
      </c>
      <c r="D396" s="10" t="s">
        <v>233</v>
      </c>
      <c r="E396" s="10" t="s">
        <v>233</v>
      </c>
      <c r="F396" s="28"/>
      <c r="G396" s="24">
        <f>G397</f>
        <v>121948.34</v>
      </c>
      <c r="H396" s="83"/>
      <c r="I396" s="116"/>
    </row>
    <row r="397" spans="1:9" ht="12.75">
      <c r="A397" s="28" t="s">
        <v>247</v>
      </c>
      <c r="B397" s="28" t="s">
        <v>234</v>
      </c>
      <c r="C397" s="10" t="s">
        <v>94</v>
      </c>
      <c r="D397" s="10" t="s">
        <v>66</v>
      </c>
      <c r="E397" s="10" t="s">
        <v>233</v>
      </c>
      <c r="F397" s="28"/>
      <c r="G397" s="24">
        <f>G398</f>
        <v>121948.34</v>
      </c>
      <c r="H397" s="83"/>
      <c r="I397" s="116"/>
    </row>
    <row r="398" spans="1:9" ht="12.75">
      <c r="A398" s="28" t="s">
        <v>247</v>
      </c>
      <c r="B398" s="28" t="s">
        <v>234</v>
      </c>
      <c r="C398" s="10" t="s">
        <v>94</v>
      </c>
      <c r="D398" s="10" t="s">
        <v>66</v>
      </c>
      <c r="E398" s="10" t="s">
        <v>66</v>
      </c>
      <c r="F398" s="28"/>
      <c r="G398" s="24">
        <f>G399</f>
        <v>121948.34</v>
      </c>
      <c r="H398" s="83"/>
      <c r="I398" s="116"/>
    </row>
    <row r="399" spans="1:9" ht="12.75">
      <c r="A399" s="28" t="s">
        <v>247</v>
      </c>
      <c r="B399" s="28" t="s">
        <v>234</v>
      </c>
      <c r="C399" s="10" t="s">
        <v>94</v>
      </c>
      <c r="D399" s="10" t="s">
        <v>66</v>
      </c>
      <c r="E399" s="10" t="s">
        <v>66</v>
      </c>
      <c r="F399" s="28" t="s">
        <v>109</v>
      </c>
      <c r="G399" s="24">
        <f>4300+121053-3900+325+170.34</f>
        <v>121948.34</v>
      </c>
      <c r="H399" s="83"/>
      <c r="I399" s="116"/>
    </row>
    <row r="400" spans="1:10" s="17" customFormat="1" ht="17.25" customHeight="1">
      <c r="A400" s="29" t="s">
        <v>247</v>
      </c>
      <c r="B400" s="29" t="s">
        <v>236</v>
      </c>
      <c r="C400" s="26"/>
      <c r="D400" s="26"/>
      <c r="E400" s="26"/>
      <c r="F400" s="29"/>
      <c r="G400" s="25">
        <f>G401+G407</f>
        <v>163782.942</v>
      </c>
      <c r="H400" s="82"/>
      <c r="I400" s="116">
        <f>163782.9</f>
        <v>163782.9</v>
      </c>
      <c r="J400" s="50"/>
    </row>
    <row r="401" spans="1:9" ht="12.75">
      <c r="A401" s="28" t="s">
        <v>247</v>
      </c>
      <c r="B401" s="28" t="s">
        <v>236</v>
      </c>
      <c r="C401" s="10" t="s">
        <v>92</v>
      </c>
      <c r="D401" s="10" t="s">
        <v>233</v>
      </c>
      <c r="E401" s="10" t="s">
        <v>233</v>
      </c>
      <c r="F401" s="28"/>
      <c r="G401" s="24">
        <f>G402</f>
        <v>141096.942</v>
      </c>
      <c r="H401" s="83"/>
      <c r="I401" s="116"/>
    </row>
    <row r="402" spans="1:9" ht="17.25" customHeight="1">
      <c r="A402" s="28" t="s">
        <v>247</v>
      </c>
      <c r="B402" s="28" t="s">
        <v>236</v>
      </c>
      <c r="C402" s="10" t="s">
        <v>92</v>
      </c>
      <c r="D402" s="10" t="s">
        <v>66</v>
      </c>
      <c r="E402" s="10" t="s">
        <v>233</v>
      </c>
      <c r="F402" s="28"/>
      <c r="G402" s="24">
        <f>G405+G403</f>
        <v>141096.942</v>
      </c>
      <c r="H402" s="83"/>
      <c r="I402" s="116"/>
    </row>
    <row r="403" spans="1:9" ht="93" customHeight="1">
      <c r="A403" s="28" t="s">
        <v>247</v>
      </c>
      <c r="B403" s="28" t="s">
        <v>236</v>
      </c>
      <c r="C403" s="10" t="s">
        <v>92</v>
      </c>
      <c r="D403" s="10" t="s">
        <v>66</v>
      </c>
      <c r="E403" s="10" t="s">
        <v>330</v>
      </c>
      <c r="F403" s="28"/>
      <c r="G403" s="24">
        <f>G404</f>
        <v>2074</v>
      </c>
      <c r="H403" s="83"/>
      <c r="I403" s="116"/>
    </row>
    <row r="404" spans="1:9" ht="17.25" customHeight="1">
      <c r="A404" s="28" t="s">
        <v>247</v>
      </c>
      <c r="B404" s="28" t="s">
        <v>236</v>
      </c>
      <c r="C404" s="10" t="s">
        <v>92</v>
      </c>
      <c r="D404" s="10" t="s">
        <v>66</v>
      </c>
      <c r="E404" s="10" t="s">
        <v>330</v>
      </c>
      <c r="F404" s="28" t="s">
        <v>109</v>
      </c>
      <c r="G404" s="24">
        <v>2074</v>
      </c>
      <c r="H404" s="83"/>
      <c r="I404" s="116"/>
    </row>
    <row r="405" spans="1:9" ht="12.75">
      <c r="A405" s="28" t="s">
        <v>247</v>
      </c>
      <c r="B405" s="28" t="s">
        <v>236</v>
      </c>
      <c r="C405" s="10" t="s">
        <v>92</v>
      </c>
      <c r="D405" s="10" t="s">
        <v>66</v>
      </c>
      <c r="E405" s="10" t="s">
        <v>66</v>
      </c>
      <c r="F405" s="28"/>
      <c r="G405" s="24">
        <f>G406</f>
        <v>139022.942</v>
      </c>
      <c r="H405" s="83"/>
      <c r="I405" s="116"/>
    </row>
    <row r="406" spans="1:9" ht="12.75">
      <c r="A406" s="28" t="s">
        <v>247</v>
      </c>
      <c r="B406" s="28" t="s">
        <v>236</v>
      </c>
      <c r="C406" s="10" t="s">
        <v>92</v>
      </c>
      <c r="D406" s="10" t="s">
        <v>66</v>
      </c>
      <c r="E406" s="10" t="s">
        <v>66</v>
      </c>
      <c r="F406" s="28" t="s">
        <v>109</v>
      </c>
      <c r="G406" s="24">
        <f>136063+2980-20.058</f>
        <v>139022.942</v>
      </c>
      <c r="H406" s="83"/>
      <c r="I406" s="116"/>
    </row>
    <row r="407" spans="1:9" ht="17.25" customHeight="1">
      <c r="A407" s="28" t="s">
        <v>247</v>
      </c>
      <c r="B407" s="28" t="s">
        <v>236</v>
      </c>
      <c r="C407" s="10" t="s">
        <v>95</v>
      </c>
      <c r="D407" s="10" t="s">
        <v>233</v>
      </c>
      <c r="E407" s="10" t="s">
        <v>233</v>
      </c>
      <c r="F407" s="28"/>
      <c r="G407" s="24">
        <f>G408</f>
        <v>22686</v>
      </c>
      <c r="H407" s="83"/>
      <c r="I407" s="116"/>
    </row>
    <row r="408" spans="1:9" ht="12.75">
      <c r="A408" s="28" t="s">
        <v>247</v>
      </c>
      <c r="B408" s="28" t="s">
        <v>236</v>
      </c>
      <c r="C408" s="10" t="s">
        <v>95</v>
      </c>
      <c r="D408" s="10" t="s">
        <v>96</v>
      </c>
      <c r="E408" s="10" t="s">
        <v>233</v>
      </c>
      <c r="F408" s="28"/>
      <c r="G408" s="24">
        <f>G409</f>
        <v>22686</v>
      </c>
      <c r="H408" s="83"/>
      <c r="I408" s="115"/>
    </row>
    <row r="409" spans="1:9" ht="12.75">
      <c r="A409" s="28" t="s">
        <v>247</v>
      </c>
      <c r="B409" s="28" t="s">
        <v>236</v>
      </c>
      <c r="C409" s="10" t="s">
        <v>95</v>
      </c>
      <c r="D409" s="10" t="s">
        <v>96</v>
      </c>
      <c r="E409" s="10" t="s">
        <v>233</v>
      </c>
      <c r="F409" s="28" t="s">
        <v>109</v>
      </c>
      <c r="G409" s="24">
        <v>22686</v>
      </c>
      <c r="H409" s="83"/>
      <c r="I409" s="115"/>
    </row>
    <row r="410" spans="1:9" ht="17.25" customHeight="1">
      <c r="A410" s="29" t="s">
        <v>247</v>
      </c>
      <c r="B410" s="29" t="s">
        <v>241</v>
      </c>
      <c r="C410" s="26"/>
      <c r="D410" s="26"/>
      <c r="E410" s="26"/>
      <c r="F410" s="29"/>
      <c r="G410" s="25">
        <f>G411</f>
        <v>19727</v>
      </c>
      <c r="H410" s="82"/>
      <c r="I410" s="116">
        <f>19727</f>
        <v>19727</v>
      </c>
    </row>
    <row r="411" spans="1:9" ht="18" customHeight="1">
      <c r="A411" s="28" t="s">
        <v>247</v>
      </c>
      <c r="B411" s="28" t="s">
        <v>241</v>
      </c>
      <c r="C411" s="10" t="s">
        <v>189</v>
      </c>
      <c r="D411" s="10" t="s">
        <v>233</v>
      </c>
      <c r="E411" s="10" t="s">
        <v>233</v>
      </c>
      <c r="F411" s="28"/>
      <c r="G411" s="24">
        <f>G412</f>
        <v>19727</v>
      </c>
      <c r="H411" s="83"/>
      <c r="I411" s="116"/>
    </row>
    <row r="412" spans="1:9" ht="27" customHeight="1">
      <c r="A412" s="28" t="s">
        <v>247</v>
      </c>
      <c r="B412" s="28" t="s">
        <v>241</v>
      </c>
      <c r="C412" s="10" t="s">
        <v>189</v>
      </c>
      <c r="D412" s="10" t="s">
        <v>319</v>
      </c>
      <c r="E412" s="10" t="s">
        <v>233</v>
      </c>
      <c r="F412" s="28"/>
      <c r="G412" s="24">
        <f>G413</f>
        <v>19727</v>
      </c>
      <c r="H412" s="83"/>
      <c r="I412" s="116"/>
    </row>
    <row r="413" spans="1:9" ht="15.75" customHeight="1">
      <c r="A413" s="28" t="s">
        <v>247</v>
      </c>
      <c r="B413" s="28" t="s">
        <v>241</v>
      </c>
      <c r="C413" s="10" t="s">
        <v>189</v>
      </c>
      <c r="D413" s="10" t="s">
        <v>319</v>
      </c>
      <c r="E413" s="10" t="s">
        <v>233</v>
      </c>
      <c r="F413" s="28" t="s">
        <v>114</v>
      </c>
      <c r="G413" s="24">
        <v>19727</v>
      </c>
      <c r="H413" s="83"/>
      <c r="I413" s="115"/>
    </row>
    <row r="414" spans="1:10" s="17" customFormat="1" ht="12.75">
      <c r="A414" s="29" t="s">
        <v>247</v>
      </c>
      <c r="B414" s="29" t="s">
        <v>242</v>
      </c>
      <c r="C414" s="26"/>
      <c r="D414" s="26"/>
      <c r="E414" s="26"/>
      <c r="F414" s="29"/>
      <c r="G414" s="25">
        <f>G415+G419+G433+G429</f>
        <v>259697.7</v>
      </c>
      <c r="H414" s="82"/>
      <c r="I414" s="116">
        <f>205797.7+34900+19000</f>
        <v>259697.7</v>
      </c>
      <c r="J414" s="50"/>
    </row>
    <row r="415" spans="1:9" ht="58.5" customHeight="1">
      <c r="A415" s="28" t="s">
        <v>247</v>
      </c>
      <c r="B415" s="28" t="s">
        <v>242</v>
      </c>
      <c r="C415" s="10" t="s">
        <v>90</v>
      </c>
      <c r="D415" s="10" t="s">
        <v>233</v>
      </c>
      <c r="E415" s="10" t="s">
        <v>233</v>
      </c>
      <c r="F415" s="28"/>
      <c r="G415" s="24">
        <f>G416</f>
        <v>9071.2</v>
      </c>
      <c r="H415" s="83"/>
      <c r="I415" s="116"/>
    </row>
    <row r="416" spans="1:9" ht="17.25" customHeight="1">
      <c r="A416" s="28" t="s">
        <v>247</v>
      </c>
      <c r="B416" s="28" t="s">
        <v>242</v>
      </c>
      <c r="C416" s="10" t="s">
        <v>90</v>
      </c>
      <c r="D416" s="10" t="s">
        <v>66</v>
      </c>
      <c r="E416" s="10" t="s">
        <v>233</v>
      </c>
      <c r="F416" s="28"/>
      <c r="G416" s="24">
        <f>G417</f>
        <v>9071.2</v>
      </c>
      <c r="H416" s="83"/>
      <c r="I416" s="116"/>
    </row>
    <row r="417" spans="1:9" ht="28.5" customHeight="1">
      <c r="A417" s="28" t="s">
        <v>247</v>
      </c>
      <c r="B417" s="28" t="s">
        <v>242</v>
      </c>
      <c r="C417" s="10" t="s">
        <v>90</v>
      </c>
      <c r="D417" s="10" t="s">
        <v>66</v>
      </c>
      <c r="E417" s="10" t="s">
        <v>66</v>
      </c>
      <c r="F417" s="28"/>
      <c r="G417" s="24">
        <f>G418</f>
        <v>9071.2</v>
      </c>
      <c r="H417" s="83"/>
      <c r="I417" s="116"/>
    </row>
    <row r="418" spans="1:9" ht="18" customHeight="1">
      <c r="A418" s="28" t="s">
        <v>247</v>
      </c>
      <c r="B418" s="28" t="s">
        <v>242</v>
      </c>
      <c r="C418" s="10" t="s">
        <v>90</v>
      </c>
      <c r="D418" s="10" t="s">
        <v>66</v>
      </c>
      <c r="E418" s="10" t="s">
        <v>66</v>
      </c>
      <c r="F418" s="28" t="s">
        <v>109</v>
      </c>
      <c r="G418" s="24">
        <f>9012.2+135-76</f>
        <v>9071.2</v>
      </c>
      <c r="H418" s="83"/>
      <c r="I418" s="116"/>
    </row>
    <row r="419" spans="1:9" ht="30" customHeight="1">
      <c r="A419" s="28" t="s">
        <v>247</v>
      </c>
      <c r="B419" s="28" t="s">
        <v>242</v>
      </c>
      <c r="C419" s="10" t="s">
        <v>97</v>
      </c>
      <c r="D419" s="10" t="s">
        <v>233</v>
      </c>
      <c r="E419" s="10" t="s">
        <v>233</v>
      </c>
      <c r="F419" s="28"/>
      <c r="G419" s="24">
        <f>G420</f>
        <v>130326.5</v>
      </c>
      <c r="H419" s="83"/>
      <c r="I419" s="116"/>
    </row>
    <row r="420" spans="1:9" ht="12.75" customHeight="1">
      <c r="A420" s="28" t="s">
        <v>247</v>
      </c>
      <c r="B420" s="28" t="s">
        <v>242</v>
      </c>
      <c r="C420" s="10" t="s">
        <v>97</v>
      </c>
      <c r="D420" s="10" t="s">
        <v>66</v>
      </c>
      <c r="E420" s="10" t="s">
        <v>233</v>
      </c>
      <c r="F420" s="28"/>
      <c r="G420" s="24">
        <f>G421+G423</f>
        <v>130326.5</v>
      </c>
      <c r="H420" s="83"/>
      <c r="I420" s="116"/>
    </row>
    <row r="421" spans="1:9" ht="102.75" customHeight="1">
      <c r="A421" s="28" t="s">
        <v>247</v>
      </c>
      <c r="B421" s="28" t="s">
        <v>242</v>
      </c>
      <c r="C421" s="10" t="s">
        <v>97</v>
      </c>
      <c r="D421" s="10" t="s">
        <v>66</v>
      </c>
      <c r="E421" s="10" t="s">
        <v>330</v>
      </c>
      <c r="F421" s="28"/>
      <c r="G421" s="24">
        <f>G422</f>
        <v>2977</v>
      </c>
      <c r="H421" s="83"/>
      <c r="I421" s="116"/>
    </row>
    <row r="422" spans="1:9" ht="17.25" customHeight="1">
      <c r="A422" s="28" t="s">
        <v>247</v>
      </c>
      <c r="B422" s="28" t="s">
        <v>242</v>
      </c>
      <c r="C422" s="10" t="s">
        <v>97</v>
      </c>
      <c r="D422" s="10" t="s">
        <v>66</v>
      </c>
      <c r="E422" s="10" t="s">
        <v>330</v>
      </c>
      <c r="F422" s="28" t="s">
        <v>109</v>
      </c>
      <c r="G422" s="24">
        <v>2977</v>
      </c>
      <c r="H422" s="83"/>
      <c r="I422" s="116"/>
    </row>
    <row r="423" spans="1:9" ht="30.75" customHeight="1">
      <c r="A423" s="28" t="s">
        <v>247</v>
      </c>
      <c r="B423" s="28" t="s">
        <v>242</v>
      </c>
      <c r="C423" s="10" t="s">
        <v>97</v>
      </c>
      <c r="D423" s="10" t="s">
        <v>66</v>
      </c>
      <c r="E423" s="10" t="s">
        <v>66</v>
      </c>
      <c r="F423" s="28"/>
      <c r="G423" s="24">
        <f>G424</f>
        <v>127349.5</v>
      </c>
      <c r="H423" s="83"/>
      <c r="I423" s="116"/>
    </row>
    <row r="424" spans="1:9" ht="15.75" customHeight="1">
      <c r="A424" s="28" t="s">
        <v>247</v>
      </c>
      <c r="B424" s="28" t="s">
        <v>242</v>
      </c>
      <c r="C424" s="10" t="s">
        <v>97</v>
      </c>
      <c r="D424" s="10" t="s">
        <v>66</v>
      </c>
      <c r="E424" s="10" t="s">
        <v>66</v>
      </c>
      <c r="F424" s="28" t="s">
        <v>109</v>
      </c>
      <c r="G424" s="24">
        <f>122107+5058.5+184</f>
        <v>127349.5</v>
      </c>
      <c r="H424" s="83"/>
      <c r="I424" s="116"/>
    </row>
    <row r="425" spans="1:9" ht="18" customHeight="1">
      <c r="A425" s="28" t="s">
        <v>247</v>
      </c>
      <c r="B425" s="28" t="s">
        <v>242</v>
      </c>
      <c r="C425" s="10" t="s">
        <v>77</v>
      </c>
      <c r="D425" s="10" t="s">
        <v>233</v>
      </c>
      <c r="E425" s="10" t="s">
        <v>233</v>
      </c>
      <c r="F425" s="28"/>
      <c r="G425" s="24">
        <f>G426</f>
        <v>0</v>
      </c>
      <c r="H425" s="83"/>
      <c r="I425" s="116"/>
    </row>
    <row r="426" spans="1:9" ht="27.75" customHeight="1">
      <c r="A426" s="28" t="s">
        <v>247</v>
      </c>
      <c r="B426" s="28" t="s">
        <v>242</v>
      </c>
      <c r="C426" s="10" t="s">
        <v>77</v>
      </c>
      <c r="D426" s="10" t="s">
        <v>314</v>
      </c>
      <c r="E426" s="10" t="s">
        <v>233</v>
      </c>
      <c r="F426" s="28"/>
      <c r="G426" s="24">
        <f>G427</f>
        <v>0</v>
      </c>
      <c r="H426" s="83"/>
      <c r="I426" s="116"/>
    </row>
    <row r="427" spans="1:9" ht="16.5" customHeight="1">
      <c r="A427" s="28" t="s">
        <v>247</v>
      </c>
      <c r="B427" s="28" t="s">
        <v>242</v>
      </c>
      <c r="C427" s="10" t="s">
        <v>77</v>
      </c>
      <c r="D427" s="10" t="s">
        <v>314</v>
      </c>
      <c r="E427" s="10" t="s">
        <v>234</v>
      </c>
      <c r="F427" s="28"/>
      <c r="G427" s="24">
        <f>G428</f>
        <v>0</v>
      </c>
      <c r="H427" s="83"/>
      <c r="I427" s="116"/>
    </row>
    <row r="428" spans="1:9" ht="15.75" customHeight="1">
      <c r="A428" s="28" t="s">
        <v>247</v>
      </c>
      <c r="B428" s="28" t="s">
        <v>242</v>
      </c>
      <c r="C428" s="10" t="s">
        <v>77</v>
      </c>
      <c r="D428" s="10" t="s">
        <v>314</v>
      </c>
      <c r="E428" s="10" t="s">
        <v>234</v>
      </c>
      <c r="F428" s="28" t="s">
        <v>111</v>
      </c>
      <c r="G428" s="24"/>
      <c r="H428" s="83"/>
      <c r="I428" s="116"/>
    </row>
    <row r="429" spans="1:9" ht="15.75" customHeight="1">
      <c r="A429" s="28" t="s">
        <v>247</v>
      </c>
      <c r="B429" s="28" t="s">
        <v>242</v>
      </c>
      <c r="C429" s="10" t="s">
        <v>77</v>
      </c>
      <c r="D429" s="10" t="s">
        <v>233</v>
      </c>
      <c r="E429" s="10" t="s">
        <v>233</v>
      </c>
      <c r="F429" s="28"/>
      <c r="G429" s="24">
        <f>G430</f>
        <v>19000</v>
      </c>
      <c r="H429" s="83"/>
      <c r="I429" s="116"/>
    </row>
    <row r="430" spans="1:9" ht="15.75" customHeight="1">
      <c r="A430" s="28" t="s">
        <v>247</v>
      </c>
      <c r="B430" s="28" t="s">
        <v>242</v>
      </c>
      <c r="C430" s="10" t="s">
        <v>77</v>
      </c>
      <c r="D430" s="10" t="s">
        <v>314</v>
      </c>
      <c r="E430" s="10" t="s">
        <v>233</v>
      </c>
      <c r="F430" s="28"/>
      <c r="G430" s="24">
        <f>G431</f>
        <v>19000</v>
      </c>
      <c r="H430" s="83"/>
      <c r="I430" s="116"/>
    </row>
    <row r="431" spans="1:9" ht="15.75" customHeight="1">
      <c r="A431" s="28" t="s">
        <v>247</v>
      </c>
      <c r="B431" s="28" t="s">
        <v>242</v>
      </c>
      <c r="C431" s="10" t="s">
        <v>77</v>
      </c>
      <c r="D431" s="10" t="s">
        <v>314</v>
      </c>
      <c r="E431" s="10" t="s">
        <v>234</v>
      </c>
      <c r="F431" s="28"/>
      <c r="G431" s="24">
        <f>G432</f>
        <v>19000</v>
      </c>
      <c r="H431" s="83"/>
      <c r="I431" s="116"/>
    </row>
    <row r="432" spans="1:9" ht="15.75" customHeight="1">
      <c r="A432" s="28" t="s">
        <v>247</v>
      </c>
      <c r="B432" s="28" t="s">
        <v>242</v>
      </c>
      <c r="C432" s="10" t="s">
        <v>77</v>
      </c>
      <c r="D432" s="10" t="s">
        <v>314</v>
      </c>
      <c r="E432" s="10" t="s">
        <v>234</v>
      </c>
      <c r="F432" s="28" t="s">
        <v>261</v>
      </c>
      <c r="G432" s="24">
        <v>19000</v>
      </c>
      <c r="H432" s="83"/>
      <c r="I432" s="116"/>
    </row>
    <row r="433" spans="1:9" ht="18" customHeight="1">
      <c r="A433" s="28" t="s">
        <v>247</v>
      </c>
      <c r="B433" s="28" t="s">
        <v>242</v>
      </c>
      <c r="C433" s="10" t="s">
        <v>189</v>
      </c>
      <c r="D433" s="10" t="s">
        <v>233</v>
      </c>
      <c r="E433" s="10" t="s">
        <v>233</v>
      </c>
      <c r="F433" s="28"/>
      <c r="G433" s="24">
        <f>G434+G436</f>
        <v>101300</v>
      </c>
      <c r="H433" s="83"/>
      <c r="I433" s="116"/>
    </row>
    <row r="434" spans="1:9" ht="42.75" customHeight="1">
      <c r="A434" s="28" t="s">
        <v>247</v>
      </c>
      <c r="B434" s="28" t="s">
        <v>242</v>
      </c>
      <c r="C434" s="10" t="s">
        <v>189</v>
      </c>
      <c r="D434" s="10" t="s">
        <v>283</v>
      </c>
      <c r="E434" s="10" t="s">
        <v>233</v>
      </c>
      <c r="F434" s="28"/>
      <c r="G434" s="24">
        <f>G435</f>
        <v>90000</v>
      </c>
      <c r="H434" s="83"/>
      <c r="I434" s="116"/>
    </row>
    <row r="435" spans="1:9" ht="12.75">
      <c r="A435" s="28" t="s">
        <v>247</v>
      </c>
      <c r="B435" s="28" t="s">
        <v>242</v>
      </c>
      <c r="C435" s="10" t="s">
        <v>189</v>
      </c>
      <c r="D435" s="10" t="s">
        <v>283</v>
      </c>
      <c r="E435" s="10" t="s">
        <v>233</v>
      </c>
      <c r="F435" s="28" t="s">
        <v>261</v>
      </c>
      <c r="G435" s="24">
        <f>23600+106400-40000</f>
        <v>90000</v>
      </c>
      <c r="H435" s="83"/>
      <c r="I435" s="116"/>
    </row>
    <row r="436" spans="1:9" ht="12" customHeight="1">
      <c r="A436" s="28" t="s">
        <v>247</v>
      </c>
      <c r="B436" s="28" t="s">
        <v>242</v>
      </c>
      <c r="C436" s="10" t="s">
        <v>189</v>
      </c>
      <c r="D436" s="10" t="s">
        <v>98</v>
      </c>
      <c r="E436" s="10" t="s">
        <v>233</v>
      </c>
      <c r="F436" s="28"/>
      <c r="G436" s="24">
        <f>G437</f>
        <v>11300</v>
      </c>
      <c r="H436" s="83"/>
      <c r="I436" s="116"/>
    </row>
    <row r="437" spans="1:9" ht="14.25" customHeight="1">
      <c r="A437" s="28" t="s">
        <v>247</v>
      </c>
      <c r="B437" s="28" t="s">
        <v>242</v>
      </c>
      <c r="C437" s="10" t="s">
        <v>189</v>
      </c>
      <c r="D437" s="10" t="s">
        <v>98</v>
      </c>
      <c r="E437" s="10" t="s">
        <v>232</v>
      </c>
      <c r="F437" s="28"/>
      <c r="G437" s="24">
        <f>G438</f>
        <v>11300</v>
      </c>
      <c r="H437" s="83"/>
      <c r="I437" s="116"/>
    </row>
    <row r="438" spans="1:9" ht="12.75">
      <c r="A438" s="28" t="s">
        <v>247</v>
      </c>
      <c r="B438" s="28" t="s">
        <v>242</v>
      </c>
      <c r="C438" s="10" t="s">
        <v>189</v>
      </c>
      <c r="D438" s="10" t="s">
        <v>98</v>
      </c>
      <c r="E438" s="10" t="s">
        <v>232</v>
      </c>
      <c r="F438" s="28" t="s">
        <v>111</v>
      </c>
      <c r="G438" s="24">
        <v>11300</v>
      </c>
      <c r="H438" s="83"/>
      <c r="I438" s="116"/>
    </row>
    <row r="439" spans="1:9" ht="18" customHeight="1">
      <c r="A439" s="29" t="s">
        <v>242</v>
      </c>
      <c r="B439" s="29"/>
      <c r="C439" s="26"/>
      <c r="D439" s="26"/>
      <c r="E439" s="26"/>
      <c r="F439" s="29"/>
      <c r="G439" s="25">
        <f>G440+G444+G476</f>
        <v>344224.2</v>
      </c>
      <c r="H439" s="82"/>
      <c r="I439" s="116">
        <f>I440+I444+I476</f>
        <v>344224.1</v>
      </c>
    </row>
    <row r="440" spans="1:9" ht="14.25" customHeight="1">
      <c r="A440" s="29" t="s">
        <v>242</v>
      </c>
      <c r="B440" s="29" t="s">
        <v>232</v>
      </c>
      <c r="C440" s="26"/>
      <c r="D440" s="26"/>
      <c r="E440" s="26"/>
      <c r="F440" s="29"/>
      <c r="G440" s="25">
        <f>G441</f>
        <v>14534</v>
      </c>
      <c r="H440" s="82"/>
      <c r="I440" s="116">
        <f>14534</f>
        <v>14534</v>
      </c>
    </row>
    <row r="441" spans="1:9" ht="16.5" customHeight="1">
      <c r="A441" s="28" t="s">
        <v>242</v>
      </c>
      <c r="B441" s="28" t="s">
        <v>232</v>
      </c>
      <c r="C441" s="10" t="s">
        <v>100</v>
      </c>
      <c r="D441" s="10" t="s">
        <v>233</v>
      </c>
      <c r="E441" s="10" t="s">
        <v>233</v>
      </c>
      <c r="F441" s="28"/>
      <c r="G441" s="24">
        <f>G442</f>
        <v>14534</v>
      </c>
      <c r="H441" s="83"/>
      <c r="I441" s="116"/>
    </row>
    <row r="442" spans="1:9" ht="29.25" customHeight="1">
      <c r="A442" s="28" t="s">
        <v>242</v>
      </c>
      <c r="B442" s="28" t="s">
        <v>232</v>
      </c>
      <c r="C442" s="10" t="s">
        <v>100</v>
      </c>
      <c r="D442" s="10" t="s">
        <v>232</v>
      </c>
      <c r="E442" s="10" t="s">
        <v>233</v>
      </c>
      <c r="F442" s="28"/>
      <c r="G442" s="24">
        <f>G443</f>
        <v>14534</v>
      </c>
      <c r="H442" s="83"/>
      <c r="I442" s="116"/>
    </row>
    <row r="443" spans="1:9" ht="14.25" customHeight="1">
      <c r="A443" s="28" t="s">
        <v>242</v>
      </c>
      <c r="B443" s="28" t="s">
        <v>232</v>
      </c>
      <c r="C443" s="10" t="s">
        <v>100</v>
      </c>
      <c r="D443" s="10" t="s">
        <v>232</v>
      </c>
      <c r="E443" s="10" t="s">
        <v>233</v>
      </c>
      <c r="F443" s="28" t="s">
        <v>112</v>
      </c>
      <c r="G443" s="24">
        <v>14534</v>
      </c>
      <c r="H443" s="83"/>
      <c r="I443" s="116"/>
    </row>
    <row r="444" spans="1:10" s="17" customFormat="1" ht="15" customHeight="1">
      <c r="A444" s="29" t="s">
        <v>242</v>
      </c>
      <c r="B444" s="29" t="s">
        <v>235</v>
      </c>
      <c r="C444" s="26"/>
      <c r="D444" s="26"/>
      <c r="E444" s="26"/>
      <c r="F444" s="29"/>
      <c r="G444" s="25">
        <f>G449+G469+G448</f>
        <v>222469.1</v>
      </c>
      <c r="H444" s="82"/>
      <c r="I444" s="116">
        <f>51754.2+190+150+13721.9+156653</f>
        <v>222469.09999999998</v>
      </c>
      <c r="J444" s="50"/>
    </row>
    <row r="445" spans="1:10" s="17" customFormat="1" ht="15" customHeight="1">
      <c r="A445" s="28" t="s">
        <v>242</v>
      </c>
      <c r="B445" s="28" t="s">
        <v>235</v>
      </c>
      <c r="C445" s="10" t="s">
        <v>263</v>
      </c>
      <c r="D445" s="10" t="s">
        <v>233</v>
      </c>
      <c r="E445" s="10" t="s">
        <v>233</v>
      </c>
      <c r="F445" s="28"/>
      <c r="G445" s="24">
        <f>G446</f>
        <v>1000</v>
      </c>
      <c r="H445" s="82"/>
      <c r="I445" s="115"/>
      <c r="J445" s="50"/>
    </row>
    <row r="446" spans="1:10" s="17" customFormat="1" ht="15" customHeight="1">
      <c r="A446" s="28" t="s">
        <v>242</v>
      </c>
      <c r="B446" s="28" t="s">
        <v>235</v>
      </c>
      <c r="C446" s="10" t="s">
        <v>263</v>
      </c>
      <c r="D446" s="10" t="s">
        <v>237</v>
      </c>
      <c r="E446" s="10" t="s">
        <v>233</v>
      </c>
      <c r="F446" s="28"/>
      <c r="G446" s="24">
        <f>G447</f>
        <v>1000</v>
      </c>
      <c r="H446" s="82"/>
      <c r="I446" s="116"/>
      <c r="J446" s="50"/>
    </row>
    <row r="447" spans="1:10" s="17" customFormat="1" ht="15" customHeight="1">
      <c r="A447" s="28" t="s">
        <v>242</v>
      </c>
      <c r="B447" s="28" t="s">
        <v>235</v>
      </c>
      <c r="C447" s="10" t="s">
        <v>263</v>
      </c>
      <c r="D447" s="10" t="s">
        <v>237</v>
      </c>
      <c r="E447" s="10" t="s">
        <v>232</v>
      </c>
      <c r="F447" s="28"/>
      <c r="G447" s="24">
        <f>G448</f>
        <v>1000</v>
      </c>
      <c r="H447" s="82"/>
      <c r="I447" s="116"/>
      <c r="J447" s="50"/>
    </row>
    <row r="448" spans="1:10" s="17" customFormat="1" ht="15" customHeight="1">
      <c r="A448" s="28" t="s">
        <v>242</v>
      </c>
      <c r="B448" s="28" t="s">
        <v>235</v>
      </c>
      <c r="C448" s="10" t="s">
        <v>263</v>
      </c>
      <c r="D448" s="10" t="s">
        <v>237</v>
      </c>
      <c r="E448" s="10" t="s">
        <v>232</v>
      </c>
      <c r="F448" s="28" t="s">
        <v>109</v>
      </c>
      <c r="G448" s="24">
        <v>1000</v>
      </c>
      <c r="H448" s="82"/>
      <c r="I448" s="116"/>
      <c r="J448" s="50"/>
    </row>
    <row r="449" spans="1:9" ht="15" customHeight="1">
      <c r="A449" s="28" t="s">
        <v>242</v>
      </c>
      <c r="B449" s="28" t="s">
        <v>235</v>
      </c>
      <c r="C449" s="10" t="s">
        <v>101</v>
      </c>
      <c r="D449" s="10" t="s">
        <v>233</v>
      </c>
      <c r="E449" s="10" t="s">
        <v>233</v>
      </c>
      <c r="F449" s="28"/>
      <c r="G449" s="24">
        <f>G457+G462+G450+G459</f>
        <v>171501.1</v>
      </c>
      <c r="H449" s="83"/>
      <c r="I449" s="116"/>
    </row>
    <row r="450" spans="1:9" ht="12.75" customHeight="1">
      <c r="A450" s="28" t="s">
        <v>242</v>
      </c>
      <c r="B450" s="28" t="s">
        <v>235</v>
      </c>
      <c r="C450" s="10" t="s">
        <v>101</v>
      </c>
      <c r="D450" s="10" t="s">
        <v>360</v>
      </c>
      <c r="E450" s="10" t="s">
        <v>233</v>
      </c>
      <c r="F450" s="28"/>
      <c r="G450" s="24">
        <f>G453+G455+G451</f>
        <v>3521.2</v>
      </c>
      <c r="H450" s="83"/>
      <c r="I450" s="116"/>
    </row>
    <row r="451" spans="1:9" ht="43.5" customHeight="1">
      <c r="A451" s="28" t="s">
        <v>242</v>
      </c>
      <c r="B451" s="28" t="s">
        <v>235</v>
      </c>
      <c r="C451" s="10" t="s">
        <v>101</v>
      </c>
      <c r="D451" s="10" t="s">
        <v>360</v>
      </c>
      <c r="E451" s="10" t="s">
        <v>232</v>
      </c>
      <c r="F451" s="28"/>
      <c r="G451" s="24">
        <f>G452</f>
        <v>61.2</v>
      </c>
      <c r="H451" s="83"/>
      <c r="I451" s="116"/>
    </row>
    <row r="452" spans="1:9" ht="15" customHeight="1">
      <c r="A452" s="28" t="s">
        <v>242</v>
      </c>
      <c r="B452" s="28" t="s">
        <v>235</v>
      </c>
      <c r="C452" s="10" t="s">
        <v>101</v>
      </c>
      <c r="D452" s="10" t="s">
        <v>360</v>
      </c>
      <c r="E452" s="10" t="s">
        <v>232</v>
      </c>
      <c r="F452" s="28" t="s">
        <v>114</v>
      </c>
      <c r="G452" s="24">
        <v>61.2</v>
      </c>
      <c r="H452" s="83"/>
      <c r="I452" s="116"/>
    </row>
    <row r="453" spans="1:9" ht="37.5" customHeight="1">
      <c r="A453" s="28" t="s">
        <v>242</v>
      </c>
      <c r="B453" s="28" t="s">
        <v>235</v>
      </c>
      <c r="C453" s="10" t="s">
        <v>101</v>
      </c>
      <c r="D453" s="10" t="s">
        <v>360</v>
      </c>
      <c r="E453" s="10" t="s">
        <v>234</v>
      </c>
      <c r="F453" s="28"/>
      <c r="G453" s="24">
        <f>G454</f>
        <v>230</v>
      </c>
      <c r="H453" s="83"/>
      <c r="I453" s="116"/>
    </row>
    <row r="454" spans="1:9" ht="15" customHeight="1">
      <c r="A454" s="28" t="s">
        <v>242</v>
      </c>
      <c r="B454" s="28" t="s">
        <v>235</v>
      </c>
      <c r="C454" s="10" t="s">
        <v>101</v>
      </c>
      <c r="D454" s="10" t="s">
        <v>360</v>
      </c>
      <c r="E454" s="10" t="s">
        <v>234</v>
      </c>
      <c r="F454" s="28" t="s">
        <v>112</v>
      </c>
      <c r="G454" s="24">
        <v>230</v>
      </c>
      <c r="H454" s="83"/>
      <c r="I454" s="116"/>
    </row>
    <row r="455" spans="1:9" ht="39" customHeight="1">
      <c r="A455" s="28" t="s">
        <v>242</v>
      </c>
      <c r="B455" s="28" t="s">
        <v>235</v>
      </c>
      <c r="C455" s="10" t="s">
        <v>101</v>
      </c>
      <c r="D455" s="10" t="s">
        <v>360</v>
      </c>
      <c r="E455" s="10" t="s">
        <v>235</v>
      </c>
      <c r="F455" s="28"/>
      <c r="G455" s="24">
        <f>G456</f>
        <v>3230</v>
      </c>
      <c r="H455" s="83"/>
      <c r="I455" s="116"/>
    </row>
    <row r="456" spans="1:9" ht="15" customHeight="1">
      <c r="A456" s="28" t="s">
        <v>242</v>
      </c>
      <c r="B456" s="28" t="s">
        <v>235</v>
      </c>
      <c r="C456" s="10" t="s">
        <v>101</v>
      </c>
      <c r="D456" s="10" t="s">
        <v>360</v>
      </c>
      <c r="E456" s="10" t="s">
        <v>235</v>
      </c>
      <c r="F456" s="28" t="s">
        <v>112</v>
      </c>
      <c r="G456" s="24">
        <v>3230</v>
      </c>
      <c r="H456" s="83"/>
      <c r="I456" s="116"/>
    </row>
    <row r="457" spans="1:9" ht="52.5" customHeight="1">
      <c r="A457" s="28" t="s">
        <v>242</v>
      </c>
      <c r="B457" s="28" t="s">
        <v>235</v>
      </c>
      <c r="C457" s="10" t="s">
        <v>101</v>
      </c>
      <c r="D457" s="10" t="s">
        <v>102</v>
      </c>
      <c r="E457" s="10" t="s">
        <v>233</v>
      </c>
      <c r="F457" s="28"/>
      <c r="G457" s="24">
        <f>G458</f>
        <v>156653</v>
      </c>
      <c r="H457" s="83"/>
      <c r="I457" s="116"/>
    </row>
    <row r="458" spans="1:9" ht="15" customHeight="1">
      <c r="A458" s="28" t="s">
        <v>242</v>
      </c>
      <c r="B458" s="28" t="s">
        <v>235</v>
      </c>
      <c r="C458" s="10" t="s">
        <v>101</v>
      </c>
      <c r="D458" s="10" t="s">
        <v>102</v>
      </c>
      <c r="E458" s="10" t="s">
        <v>233</v>
      </c>
      <c r="F458" s="28" t="s">
        <v>112</v>
      </c>
      <c r="G458" s="24">
        <v>156653</v>
      </c>
      <c r="H458" s="83"/>
      <c r="I458" s="116"/>
    </row>
    <row r="459" spans="1:9" ht="66" customHeight="1">
      <c r="A459" s="28" t="s">
        <v>242</v>
      </c>
      <c r="B459" s="28" t="s">
        <v>235</v>
      </c>
      <c r="C459" s="10" t="s">
        <v>101</v>
      </c>
      <c r="D459" s="10" t="s">
        <v>380</v>
      </c>
      <c r="E459" s="10" t="s">
        <v>233</v>
      </c>
      <c r="F459" s="28"/>
      <c r="G459" s="24">
        <f>G460</f>
        <v>10261.9</v>
      </c>
      <c r="H459" s="83"/>
      <c r="I459" s="116"/>
    </row>
    <row r="460" spans="1:9" ht="75.75" customHeight="1">
      <c r="A460" s="28" t="s">
        <v>242</v>
      </c>
      <c r="B460" s="28" t="s">
        <v>235</v>
      </c>
      <c r="C460" s="10" t="s">
        <v>101</v>
      </c>
      <c r="D460" s="10" t="s">
        <v>380</v>
      </c>
      <c r="E460" s="10" t="s">
        <v>240</v>
      </c>
      <c r="F460" s="28"/>
      <c r="G460" s="24">
        <f>G461</f>
        <v>10261.9</v>
      </c>
      <c r="H460" s="83"/>
      <c r="I460" s="116"/>
    </row>
    <row r="461" spans="1:9" ht="15" customHeight="1">
      <c r="A461" s="28" t="s">
        <v>242</v>
      </c>
      <c r="B461" s="28" t="s">
        <v>235</v>
      </c>
      <c r="C461" s="10" t="s">
        <v>101</v>
      </c>
      <c r="D461" s="10" t="s">
        <v>380</v>
      </c>
      <c r="E461" s="10" t="s">
        <v>240</v>
      </c>
      <c r="F461" s="28" t="s">
        <v>112</v>
      </c>
      <c r="G461" s="24">
        <f>10802-540.1</f>
        <v>10261.9</v>
      </c>
      <c r="H461" s="83"/>
      <c r="I461" s="116"/>
    </row>
    <row r="462" spans="1:9" ht="12.75">
      <c r="A462" s="28" t="s">
        <v>242</v>
      </c>
      <c r="B462" s="28" t="s">
        <v>235</v>
      </c>
      <c r="C462" s="10" t="s">
        <v>101</v>
      </c>
      <c r="D462" s="10" t="s">
        <v>285</v>
      </c>
      <c r="E462" s="10" t="s">
        <v>233</v>
      </c>
      <c r="F462" s="28"/>
      <c r="G462" s="24">
        <f>G463+G465+G467</f>
        <v>1065</v>
      </c>
      <c r="H462" s="83"/>
      <c r="I462" s="116"/>
    </row>
    <row r="463" spans="1:9" ht="33.75" customHeight="1">
      <c r="A463" s="28" t="s">
        <v>242</v>
      </c>
      <c r="B463" s="28" t="s">
        <v>235</v>
      </c>
      <c r="C463" s="10" t="s">
        <v>101</v>
      </c>
      <c r="D463" s="10" t="s">
        <v>285</v>
      </c>
      <c r="E463" s="10" t="s">
        <v>232</v>
      </c>
      <c r="F463" s="28"/>
      <c r="G463" s="24">
        <f>G464</f>
        <v>510</v>
      </c>
      <c r="H463" s="83"/>
      <c r="I463" s="116"/>
    </row>
    <row r="464" spans="1:9" ht="14.25" customHeight="1">
      <c r="A464" s="28" t="s">
        <v>242</v>
      </c>
      <c r="B464" s="28" t="s">
        <v>235</v>
      </c>
      <c r="C464" s="10" t="s">
        <v>101</v>
      </c>
      <c r="D464" s="10" t="s">
        <v>285</v>
      </c>
      <c r="E464" s="10" t="s">
        <v>232</v>
      </c>
      <c r="F464" s="28" t="s">
        <v>112</v>
      </c>
      <c r="G464" s="24">
        <v>510</v>
      </c>
      <c r="H464" s="83"/>
      <c r="I464" s="116"/>
    </row>
    <row r="465" spans="1:9" ht="45" customHeight="1">
      <c r="A465" s="28" t="s">
        <v>242</v>
      </c>
      <c r="B465" s="28" t="s">
        <v>235</v>
      </c>
      <c r="C465" s="10" t="s">
        <v>101</v>
      </c>
      <c r="D465" s="10" t="s">
        <v>285</v>
      </c>
      <c r="E465" s="10" t="s">
        <v>234</v>
      </c>
      <c r="F465" s="28"/>
      <c r="G465" s="24">
        <f>G466</f>
        <v>255</v>
      </c>
      <c r="H465" s="83"/>
      <c r="I465" s="116"/>
    </row>
    <row r="466" spans="1:9" ht="14.25" customHeight="1">
      <c r="A466" s="28" t="s">
        <v>242</v>
      </c>
      <c r="B466" s="28" t="s">
        <v>235</v>
      </c>
      <c r="C466" s="10" t="s">
        <v>101</v>
      </c>
      <c r="D466" s="10" t="s">
        <v>285</v>
      </c>
      <c r="E466" s="10" t="s">
        <v>234</v>
      </c>
      <c r="F466" s="28" t="s">
        <v>112</v>
      </c>
      <c r="G466" s="24">
        <v>255</v>
      </c>
      <c r="H466" s="83"/>
      <c r="I466" s="116"/>
    </row>
    <row r="467" spans="1:9" ht="57" customHeight="1">
      <c r="A467" s="28" t="s">
        <v>242</v>
      </c>
      <c r="B467" s="28" t="s">
        <v>235</v>
      </c>
      <c r="C467" s="10" t="s">
        <v>101</v>
      </c>
      <c r="D467" s="10" t="s">
        <v>285</v>
      </c>
      <c r="E467" s="10" t="s">
        <v>235</v>
      </c>
      <c r="F467" s="28"/>
      <c r="G467" s="24">
        <f>G468</f>
        <v>300</v>
      </c>
      <c r="H467" s="83"/>
      <c r="I467" s="116"/>
    </row>
    <row r="468" spans="1:9" ht="14.25" customHeight="1">
      <c r="A468" s="28" t="s">
        <v>242</v>
      </c>
      <c r="B468" s="28" t="s">
        <v>235</v>
      </c>
      <c r="C468" s="10" t="s">
        <v>101</v>
      </c>
      <c r="D468" s="10" t="s">
        <v>285</v>
      </c>
      <c r="E468" s="10" t="s">
        <v>235</v>
      </c>
      <c r="F468" s="28" t="s">
        <v>112</v>
      </c>
      <c r="G468" s="24">
        <v>300</v>
      </c>
      <c r="H468" s="83"/>
      <c r="I468" s="116"/>
    </row>
    <row r="469" spans="1:9" ht="16.5" customHeight="1">
      <c r="A469" s="28" t="s">
        <v>242</v>
      </c>
      <c r="B469" s="28" t="s">
        <v>235</v>
      </c>
      <c r="C469" s="10" t="s">
        <v>189</v>
      </c>
      <c r="D469" s="10" t="s">
        <v>233</v>
      </c>
      <c r="E469" s="10" t="s">
        <v>233</v>
      </c>
      <c r="F469" s="28"/>
      <c r="G469" s="24">
        <f>G472+G474+G470</f>
        <v>49968</v>
      </c>
      <c r="H469" s="83"/>
      <c r="I469" s="83"/>
    </row>
    <row r="470" spans="1:9" ht="42.75" customHeight="1">
      <c r="A470" s="28" t="s">
        <v>242</v>
      </c>
      <c r="B470" s="28" t="s">
        <v>235</v>
      </c>
      <c r="C470" s="10" t="s">
        <v>189</v>
      </c>
      <c r="D470" s="10" t="s">
        <v>314</v>
      </c>
      <c r="E470" s="10" t="s">
        <v>233</v>
      </c>
      <c r="F470" s="28"/>
      <c r="G470" s="24">
        <f>G471</f>
        <v>15700</v>
      </c>
      <c r="H470" s="122"/>
      <c r="I470" s="83"/>
    </row>
    <row r="471" spans="1:9" ht="12.75">
      <c r="A471" s="28" t="s">
        <v>242</v>
      </c>
      <c r="B471" s="28" t="s">
        <v>235</v>
      </c>
      <c r="C471" s="10" t="s">
        <v>189</v>
      </c>
      <c r="D471" s="10" t="s">
        <v>314</v>
      </c>
      <c r="E471" s="10" t="s">
        <v>233</v>
      </c>
      <c r="F471" s="28" t="s">
        <v>238</v>
      </c>
      <c r="G471" s="24">
        <v>15700</v>
      </c>
      <c r="H471" s="83"/>
      <c r="I471" s="116"/>
    </row>
    <row r="472" spans="1:9" ht="28.5" customHeight="1">
      <c r="A472" s="28" t="s">
        <v>242</v>
      </c>
      <c r="B472" s="28" t="s">
        <v>235</v>
      </c>
      <c r="C472" s="10" t="s">
        <v>189</v>
      </c>
      <c r="D472" s="10" t="s">
        <v>96</v>
      </c>
      <c r="E472" s="10" t="s">
        <v>233</v>
      </c>
      <c r="F472" s="28"/>
      <c r="G472" s="24">
        <f>G473</f>
        <v>31431</v>
      </c>
      <c r="H472" s="83"/>
      <c r="I472" s="116"/>
    </row>
    <row r="473" spans="1:9" ht="15" customHeight="1">
      <c r="A473" s="28" t="s">
        <v>242</v>
      </c>
      <c r="B473" s="28" t="s">
        <v>235</v>
      </c>
      <c r="C473" s="10" t="s">
        <v>189</v>
      </c>
      <c r="D473" s="10" t="s">
        <v>96</v>
      </c>
      <c r="E473" s="10" t="s">
        <v>233</v>
      </c>
      <c r="F473" s="28" t="s">
        <v>262</v>
      </c>
      <c r="G473" s="24">
        <v>31431</v>
      </c>
      <c r="H473" s="83"/>
      <c r="I473" s="116"/>
    </row>
    <row r="474" spans="1:9" ht="39.75" customHeight="1">
      <c r="A474" s="28" t="s">
        <v>242</v>
      </c>
      <c r="B474" s="28" t="s">
        <v>235</v>
      </c>
      <c r="C474" s="10" t="s">
        <v>189</v>
      </c>
      <c r="D474" s="10" t="s">
        <v>339</v>
      </c>
      <c r="E474" s="10" t="s">
        <v>233</v>
      </c>
      <c r="F474" s="28"/>
      <c r="G474" s="24">
        <f>G475</f>
        <v>2837</v>
      </c>
      <c r="H474" s="83"/>
      <c r="I474" s="116"/>
    </row>
    <row r="475" spans="1:9" ht="15" customHeight="1">
      <c r="A475" s="28" t="s">
        <v>242</v>
      </c>
      <c r="B475" s="28" t="s">
        <v>235</v>
      </c>
      <c r="C475" s="10" t="s">
        <v>189</v>
      </c>
      <c r="D475" s="10" t="s">
        <v>339</v>
      </c>
      <c r="E475" s="10" t="s">
        <v>233</v>
      </c>
      <c r="F475" s="28" t="s">
        <v>262</v>
      </c>
      <c r="G475" s="24">
        <f>6000-3163</f>
        <v>2837</v>
      </c>
      <c r="H475" s="83"/>
      <c r="I475" s="116"/>
    </row>
    <row r="476" spans="1:10" s="17" customFormat="1" ht="18" customHeight="1">
      <c r="A476" s="29" t="s">
        <v>242</v>
      </c>
      <c r="B476" s="29" t="s">
        <v>236</v>
      </c>
      <c r="C476" s="26"/>
      <c r="D476" s="26"/>
      <c r="E476" s="26"/>
      <c r="F476" s="29"/>
      <c r="G476" s="25">
        <f>G477+G481</f>
        <v>107221.09999999999</v>
      </c>
      <c r="H476" s="82"/>
      <c r="I476" s="116">
        <v>107221</v>
      </c>
      <c r="J476" s="50"/>
    </row>
    <row r="477" spans="1:9" ht="27" customHeight="1">
      <c r="A477" s="28" t="s">
        <v>242</v>
      </c>
      <c r="B477" s="28" t="s">
        <v>236</v>
      </c>
      <c r="C477" s="10" t="s">
        <v>157</v>
      </c>
      <c r="D477" s="10" t="s">
        <v>233</v>
      </c>
      <c r="E477" s="10" t="s">
        <v>233</v>
      </c>
      <c r="F477" s="139"/>
      <c r="G477" s="24">
        <f>G478</f>
        <v>109</v>
      </c>
      <c r="H477" s="83"/>
      <c r="I477" s="116"/>
    </row>
    <row r="478" spans="1:9" ht="12.75">
      <c r="A478" s="28" t="s">
        <v>242</v>
      </c>
      <c r="B478" s="28" t="s">
        <v>236</v>
      </c>
      <c r="C478" s="10" t="s">
        <v>157</v>
      </c>
      <c r="D478" s="10" t="s">
        <v>232</v>
      </c>
      <c r="E478" s="10" t="s">
        <v>233</v>
      </c>
      <c r="F478" s="139"/>
      <c r="G478" s="24">
        <f>G479</f>
        <v>109</v>
      </c>
      <c r="H478" s="83"/>
      <c r="I478" s="116"/>
    </row>
    <row r="479" spans="1:9" ht="12.75">
      <c r="A479" s="28" t="s">
        <v>242</v>
      </c>
      <c r="B479" s="28" t="s">
        <v>236</v>
      </c>
      <c r="C479" s="10" t="s">
        <v>157</v>
      </c>
      <c r="D479" s="10" t="s">
        <v>232</v>
      </c>
      <c r="E479" s="10" t="s">
        <v>239</v>
      </c>
      <c r="F479" s="28"/>
      <c r="G479" s="24">
        <f>G480</f>
        <v>109</v>
      </c>
      <c r="H479" s="83"/>
      <c r="I479" s="116"/>
    </row>
    <row r="480" spans="1:9" ht="12.75">
      <c r="A480" s="28" t="s">
        <v>242</v>
      </c>
      <c r="B480" s="28" t="s">
        <v>236</v>
      </c>
      <c r="C480" s="10" t="s">
        <v>157</v>
      </c>
      <c r="D480" s="10" t="s">
        <v>232</v>
      </c>
      <c r="E480" s="10" t="s">
        <v>239</v>
      </c>
      <c r="F480" s="28" t="s">
        <v>112</v>
      </c>
      <c r="G480" s="24">
        <v>109</v>
      </c>
      <c r="H480" s="83"/>
      <c r="I480" s="116"/>
    </row>
    <row r="481" spans="1:9" ht="14.25" customHeight="1">
      <c r="A481" s="28" t="s">
        <v>242</v>
      </c>
      <c r="B481" s="28" t="s">
        <v>236</v>
      </c>
      <c r="C481" s="10" t="s">
        <v>95</v>
      </c>
      <c r="D481" s="10" t="s">
        <v>233</v>
      </c>
      <c r="E481" s="10" t="s">
        <v>233</v>
      </c>
      <c r="F481" s="28"/>
      <c r="G481" s="24">
        <f>G482+G487+G494</f>
        <v>107112.09999999999</v>
      </c>
      <c r="H481" s="83"/>
      <c r="I481" s="116"/>
    </row>
    <row r="482" spans="1:9" ht="68.25" customHeight="1">
      <c r="A482" s="28" t="s">
        <v>242</v>
      </c>
      <c r="B482" s="28" t="s">
        <v>236</v>
      </c>
      <c r="C482" s="10" t="s">
        <v>95</v>
      </c>
      <c r="D482" s="10" t="s">
        <v>242</v>
      </c>
      <c r="E482" s="10" t="s">
        <v>233</v>
      </c>
      <c r="F482" s="28"/>
      <c r="G482" s="24">
        <f>G485+G483</f>
        <v>10522.7</v>
      </c>
      <c r="H482" s="83"/>
      <c r="I482" s="116"/>
    </row>
    <row r="483" spans="1:9" ht="56.25" customHeight="1">
      <c r="A483" s="28" t="s">
        <v>242</v>
      </c>
      <c r="B483" s="28" t="s">
        <v>236</v>
      </c>
      <c r="C483" s="10" t="s">
        <v>95</v>
      </c>
      <c r="D483" s="10" t="s">
        <v>242</v>
      </c>
      <c r="E483" s="10" t="s">
        <v>232</v>
      </c>
      <c r="F483" s="28"/>
      <c r="G483" s="24">
        <f>G484</f>
        <v>10308.2</v>
      </c>
      <c r="H483" s="83"/>
      <c r="I483" s="116"/>
    </row>
    <row r="484" spans="1:9" ht="16.5" customHeight="1">
      <c r="A484" s="28" t="s">
        <v>242</v>
      </c>
      <c r="B484" s="28" t="s">
        <v>236</v>
      </c>
      <c r="C484" s="10" t="s">
        <v>95</v>
      </c>
      <c r="D484" s="10" t="s">
        <v>242</v>
      </c>
      <c r="E484" s="10" t="s">
        <v>232</v>
      </c>
      <c r="F484" s="28" t="s">
        <v>112</v>
      </c>
      <c r="G484" s="24">
        <v>10308.2</v>
      </c>
      <c r="H484" s="83"/>
      <c r="I484" s="116"/>
    </row>
    <row r="485" spans="1:9" ht="12.75">
      <c r="A485" s="28" t="s">
        <v>242</v>
      </c>
      <c r="B485" s="28" t="s">
        <v>236</v>
      </c>
      <c r="C485" s="10" t="s">
        <v>95</v>
      </c>
      <c r="D485" s="10" t="s">
        <v>242</v>
      </c>
      <c r="E485" s="10" t="s">
        <v>234</v>
      </c>
      <c r="F485" s="28"/>
      <c r="G485" s="24">
        <f>G486</f>
        <v>214.5</v>
      </c>
      <c r="H485" s="83"/>
      <c r="I485" s="116"/>
    </row>
    <row r="486" spans="1:9" ht="12.75">
      <c r="A486" s="28" t="s">
        <v>242</v>
      </c>
      <c r="B486" s="28" t="s">
        <v>236</v>
      </c>
      <c r="C486" s="10" t="s">
        <v>95</v>
      </c>
      <c r="D486" s="10" t="s">
        <v>242</v>
      </c>
      <c r="E486" s="10" t="s">
        <v>234</v>
      </c>
      <c r="F486" s="28" t="s">
        <v>112</v>
      </c>
      <c r="G486" s="24">
        <v>214.5</v>
      </c>
      <c r="H486" s="83"/>
      <c r="I486" s="116"/>
    </row>
    <row r="487" spans="1:9" ht="25.5" customHeight="1">
      <c r="A487" s="28" t="s">
        <v>242</v>
      </c>
      <c r="B487" s="28" t="s">
        <v>236</v>
      </c>
      <c r="C487" s="10" t="s">
        <v>95</v>
      </c>
      <c r="D487" s="10" t="s">
        <v>245</v>
      </c>
      <c r="E487" s="10" t="s">
        <v>233</v>
      </c>
      <c r="F487" s="28"/>
      <c r="G487" s="24">
        <f>G488+G490+G492</f>
        <v>94630.4</v>
      </c>
      <c r="H487" s="83"/>
      <c r="I487" s="116"/>
    </row>
    <row r="488" spans="1:9" ht="12.75">
      <c r="A488" s="28" t="s">
        <v>242</v>
      </c>
      <c r="B488" s="28" t="s">
        <v>236</v>
      </c>
      <c r="C488" s="10" t="s">
        <v>95</v>
      </c>
      <c r="D488" s="10" t="s">
        <v>245</v>
      </c>
      <c r="E488" s="10" t="s">
        <v>243</v>
      </c>
      <c r="F488" s="28"/>
      <c r="G488" s="24">
        <f>G489</f>
        <v>8706.7</v>
      </c>
      <c r="H488" s="83"/>
      <c r="I488" s="116"/>
    </row>
    <row r="489" spans="1:9" ht="12.75">
      <c r="A489" s="28" t="s">
        <v>242</v>
      </c>
      <c r="B489" s="28" t="s">
        <v>236</v>
      </c>
      <c r="C489" s="10" t="s">
        <v>95</v>
      </c>
      <c r="D489" s="10" t="s">
        <v>245</v>
      </c>
      <c r="E489" s="10" t="s">
        <v>243</v>
      </c>
      <c r="F489" s="28" t="s">
        <v>112</v>
      </c>
      <c r="G489" s="24">
        <f>8536+170.7</f>
        <v>8706.7</v>
      </c>
      <c r="H489" s="83"/>
      <c r="I489" s="116"/>
    </row>
    <row r="490" spans="1:9" ht="17.25" customHeight="1">
      <c r="A490" s="28" t="s">
        <v>242</v>
      </c>
      <c r="B490" s="28" t="s">
        <v>236</v>
      </c>
      <c r="C490" s="10" t="s">
        <v>95</v>
      </c>
      <c r="D490" s="10" t="s">
        <v>245</v>
      </c>
      <c r="E490" s="10" t="s">
        <v>244</v>
      </c>
      <c r="F490" s="28"/>
      <c r="G490" s="24">
        <f>G491</f>
        <v>12510</v>
      </c>
      <c r="H490" s="83"/>
      <c r="I490" s="116"/>
    </row>
    <row r="491" spans="1:9" ht="12.75">
      <c r="A491" s="28" t="s">
        <v>242</v>
      </c>
      <c r="B491" s="28" t="s">
        <v>236</v>
      </c>
      <c r="C491" s="10" t="s">
        <v>95</v>
      </c>
      <c r="D491" s="10" t="s">
        <v>245</v>
      </c>
      <c r="E491" s="10" t="s">
        <v>244</v>
      </c>
      <c r="F491" s="28" t="s">
        <v>238</v>
      </c>
      <c r="G491" s="24">
        <f>13539-1029</f>
        <v>12510</v>
      </c>
      <c r="H491" s="83"/>
      <c r="I491" s="116"/>
    </row>
    <row r="492" spans="1:9" ht="16.5" customHeight="1">
      <c r="A492" s="28" t="s">
        <v>242</v>
      </c>
      <c r="B492" s="28" t="s">
        <v>236</v>
      </c>
      <c r="C492" s="10" t="s">
        <v>95</v>
      </c>
      <c r="D492" s="10" t="s">
        <v>245</v>
      </c>
      <c r="E492" s="10" t="s">
        <v>98</v>
      </c>
      <c r="F492" s="28"/>
      <c r="G492" s="24">
        <f>G493</f>
        <v>73413.7</v>
      </c>
      <c r="H492" s="83"/>
      <c r="I492" s="116"/>
    </row>
    <row r="493" spans="1:9" ht="12.75">
      <c r="A493" s="28" t="s">
        <v>242</v>
      </c>
      <c r="B493" s="28" t="s">
        <v>236</v>
      </c>
      <c r="C493" s="10" t="s">
        <v>95</v>
      </c>
      <c r="D493" s="10" t="s">
        <v>245</v>
      </c>
      <c r="E493" s="10" t="s">
        <v>98</v>
      </c>
      <c r="F493" s="28" t="s">
        <v>112</v>
      </c>
      <c r="G493" s="24">
        <f>77536-4980.6+858.3</f>
        <v>73413.7</v>
      </c>
      <c r="H493" s="83"/>
      <c r="I493" s="116"/>
    </row>
    <row r="494" spans="1:9" ht="12.75">
      <c r="A494" s="28" t="s">
        <v>242</v>
      </c>
      <c r="B494" s="28" t="s">
        <v>236</v>
      </c>
      <c r="C494" s="10" t="s">
        <v>95</v>
      </c>
      <c r="D494" s="10" t="s">
        <v>80</v>
      </c>
      <c r="E494" s="10" t="s">
        <v>233</v>
      </c>
      <c r="F494" s="28"/>
      <c r="G494" s="24">
        <f>G495</f>
        <v>1959</v>
      </c>
      <c r="H494" s="83"/>
      <c r="I494" s="116"/>
    </row>
    <row r="495" spans="1:9" ht="12.75">
      <c r="A495" s="28" t="s">
        <v>242</v>
      </c>
      <c r="B495" s="28" t="s">
        <v>236</v>
      </c>
      <c r="C495" s="10" t="s">
        <v>95</v>
      </c>
      <c r="D495" s="10" t="s">
        <v>80</v>
      </c>
      <c r="E495" s="10" t="s">
        <v>244</v>
      </c>
      <c r="F495" s="28"/>
      <c r="G495" s="24">
        <f>G496</f>
        <v>1959</v>
      </c>
      <c r="H495" s="83"/>
      <c r="I495" s="116"/>
    </row>
    <row r="496" spans="1:9" ht="12.75">
      <c r="A496" s="28" t="s">
        <v>242</v>
      </c>
      <c r="B496" s="28" t="s">
        <v>236</v>
      </c>
      <c r="C496" s="10" t="s">
        <v>95</v>
      </c>
      <c r="D496" s="10" t="s">
        <v>80</v>
      </c>
      <c r="E496" s="10" t="s">
        <v>244</v>
      </c>
      <c r="F496" s="28" t="s">
        <v>238</v>
      </c>
      <c r="G496" s="24">
        <v>1959</v>
      </c>
      <c r="H496" s="83"/>
      <c r="I496" s="116"/>
    </row>
    <row r="497" spans="1:10" s="17" customFormat="1" ht="17.25" customHeight="1">
      <c r="A497" s="34"/>
      <c r="B497" s="34"/>
      <c r="C497" s="35"/>
      <c r="D497" s="35"/>
      <c r="E497" s="35"/>
      <c r="F497" s="34"/>
      <c r="G497" s="37">
        <f>G15+G97+G110+G154+G233+G238+G342+G377+G439</f>
        <v>7524974.262000001</v>
      </c>
      <c r="H497" s="37">
        <f>H15+H97+H110+H154+H233+H238+H342+H377+H439</f>
        <v>3711175.3000000007</v>
      </c>
      <c r="I497" s="37">
        <f>I15+I97+I110+I154+I233+I238+I342+I377+I439</f>
        <v>7511894.2</v>
      </c>
      <c r="J497" s="50"/>
    </row>
    <row r="498" spans="1:9" ht="20.25" customHeight="1">
      <c r="A498" s="41"/>
      <c r="B498" s="41"/>
      <c r="C498" s="41"/>
      <c r="D498" s="41"/>
      <c r="E498" s="41"/>
      <c r="F498" s="41"/>
      <c r="G498" s="47"/>
      <c r="H498" s="47"/>
      <c r="I498" s="116"/>
    </row>
    <row r="499" spans="1:9" ht="17.25" customHeight="1">
      <c r="A499" s="41"/>
      <c r="B499" s="41"/>
      <c r="C499" s="41"/>
      <c r="D499" s="41"/>
      <c r="E499" s="41"/>
      <c r="F499" s="41"/>
      <c r="G499" s="47"/>
      <c r="H499" s="47"/>
      <c r="I499" s="116">
        <v>7534151.7</v>
      </c>
    </row>
    <row r="500" spans="1:9" ht="12.75">
      <c r="A500" s="10"/>
      <c r="B500" s="10"/>
      <c r="C500" s="10"/>
      <c r="D500" s="10"/>
      <c r="E500" s="10"/>
      <c r="F500" s="10"/>
      <c r="G500" s="48"/>
      <c r="H500" s="48"/>
      <c r="I500" s="116">
        <f>I497-I499</f>
        <v>-22257.5</v>
      </c>
    </row>
    <row r="501" spans="1:9" ht="12.75">
      <c r="A501" s="10"/>
      <c r="B501" s="10"/>
      <c r="C501" s="10"/>
      <c r="D501" s="10"/>
      <c r="E501" s="10"/>
      <c r="F501" s="10" t="s">
        <v>411</v>
      </c>
      <c r="G501" s="48">
        <v>7534151.7</v>
      </c>
      <c r="H501" s="48"/>
      <c r="I501" s="116"/>
    </row>
    <row r="502" spans="1:9" ht="12.75">
      <c r="A502" s="10"/>
      <c r="B502" s="10"/>
      <c r="C502" s="10"/>
      <c r="D502" s="10"/>
      <c r="E502" s="10"/>
      <c r="F502" s="10"/>
      <c r="G502" s="14">
        <f>G501-G497</f>
        <v>9177.43799999915</v>
      </c>
      <c r="H502" s="48"/>
      <c r="I502" s="116"/>
    </row>
    <row r="503" spans="1:9" ht="12.75">
      <c r="A503" s="10"/>
      <c r="B503" s="10"/>
      <c r="C503" s="10"/>
      <c r="D503" s="10"/>
      <c r="E503" s="10"/>
      <c r="F503" s="10"/>
      <c r="G503" s="14"/>
      <c r="H503" s="48"/>
      <c r="I503" s="116"/>
    </row>
    <row r="504" spans="1:9" ht="12.75">
      <c r="A504" s="10"/>
      <c r="B504" s="10"/>
      <c r="C504" s="10"/>
      <c r="D504" s="10"/>
      <c r="E504" s="10"/>
      <c r="F504" s="10"/>
      <c r="G504" s="14"/>
      <c r="H504" s="48"/>
      <c r="I504" s="116"/>
    </row>
    <row r="505" spans="1:9" ht="12.75">
      <c r="A505" s="10"/>
      <c r="B505" s="10"/>
      <c r="C505" s="10"/>
      <c r="D505" s="10"/>
      <c r="E505" s="10"/>
      <c r="F505" s="10"/>
      <c r="G505" s="14"/>
      <c r="H505" s="48"/>
      <c r="I505" s="116"/>
    </row>
    <row r="506" spans="1:9" ht="12.75">
      <c r="A506" s="10"/>
      <c r="B506" s="10"/>
      <c r="C506" s="10"/>
      <c r="D506" s="10"/>
      <c r="E506" s="10"/>
      <c r="F506" s="10"/>
      <c r="G506" s="14"/>
      <c r="H506" s="48"/>
      <c r="I506" s="116"/>
    </row>
    <row r="507" spans="1:9" ht="12.75">
      <c r="A507" s="10"/>
      <c r="B507" s="10"/>
      <c r="C507" s="10"/>
      <c r="D507" s="10"/>
      <c r="E507" s="10"/>
      <c r="F507" s="10"/>
      <c r="G507" s="14"/>
      <c r="H507" s="48"/>
      <c r="I507" s="116"/>
    </row>
    <row r="508" spans="1:9" ht="12.75">
      <c r="A508" s="10"/>
      <c r="B508" s="10"/>
      <c r="C508" s="10"/>
      <c r="D508" s="10"/>
      <c r="E508" s="10"/>
      <c r="F508" s="10"/>
      <c r="G508" s="14"/>
      <c r="H508" s="48"/>
      <c r="I508" s="116"/>
    </row>
    <row r="509" spans="1:9" ht="12.75">
      <c r="A509" s="10"/>
      <c r="B509" s="10"/>
      <c r="C509" s="10"/>
      <c r="D509" s="10"/>
      <c r="E509" s="10"/>
      <c r="F509" s="10"/>
      <c r="G509" s="14"/>
      <c r="H509" s="48"/>
      <c r="I509" s="116"/>
    </row>
    <row r="510" spans="1:9" ht="12.75">
      <c r="A510" s="10"/>
      <c r="B510" s="10"/>
      <c r="C510" s="10"/>
      <c r="D510" s="10"/>
      <c r="E510" s="10"/>
      <c r="F510" s="10"/>
      <c r="G510" s="14"/>
      <c r="H510" s="48"/>
      <c r="I510" s="116"/>
    </row>
    <row r="511" spans="1:9" ht="12.75">
      <c r="A511" s="10"/>
      <c r="B511" s="10"/>
      <c r="C511" s="10"/>
      <c r="D511" s="10"/>
      <c r="E511" s="10"/>
      <c r="F511" s="10"/>
      <c r="G511" s="14"/>
      <c r="H511" s="48"/>
      <c r="I511" s="116"/>
    </row>
    <row r="512" spans="1:9" ht="12.75">
      <c r="A512" s="10"/>
      <c r="B512" s="10"/>
      <c r="C512" s="10"/>
      <c r="D512" s="10"/>
      <c r="E512" s="10"/>
      <c r="F512" s="10"/>
      <c r="G512" s="14"/>
      <c r="H512" s="48"/>
      <c r="I512" s="116"/>
    </row>
    <row r="513" spans="1:9" ht="12.75">
      <c r="A513" s="10"/>
      <c r="B513" s="10"/>
      <c r="C513" s="10"/>
      <c r="D513" s="10"/>
      <c r="E513" s="10"/>
      <c r="F513" s="10"/>
      <c r="G513" s="14"/>
      <c r="H513" s="48"/>
      <c r="I513" s="116"/>
    </row>
    <row r="514" spans="1:9" ht="12.75">
      <c r="A514" s="10"/>
      <c r="B514" s="10"/>
      <c r="C514" s="10"/>
      <c r="D514" s="10"/>
      <c r="E514" s="10"/>
      <c r="F514" s="10"/>
      <c r="G514" s="14"/>
      <c r="H514" s="48"/>
      <c r="I514" s="116"/>
    </row>
    <row r="515" spans="1:9" ht="12.75">
      <c r="A515" s="10"/>
      <c r="B515" s="10"/>
      <c r="C515" s="10"/>
      <c r="D515" s="10"/>
      <c r="E515" s="10"/>
      <c r="F515" s="10"/>
      <c r="G515" s="14"/>
      <c r="H515" s="48"/>
      <c r="I515" s="116"/>
    </row>
    <row r="516" spans="1:9" ht="12.75">
      <c r="A516" s="10"/>
      <c r="B516" s="10"/>
      <c r="C516" s="10"/>
      <c r="D516" s="10"/>
      <c r="E516" s="10"/>
      <c r="F516" s="10"/>
      <c r="G516" s="14"/>
      <c r="H516" s="48"/>
      <c r="I516" s="116"/>
    </row>
    <row r="517" spans="1:9" ht="12.75">
      <c r="A517" s="10"/>
      <c r="B517" s="10"/>
      <c r="C517" s="10"/>
      <c r="D517" s="10"/>
      <c r="E517" s="10"/>
      <c r="F517" s="10"/>
      <c r="G517" s="14"/>
      <c r="H517" s="48"/>
      <c r="I517" s="116"/>
    </row>
    <row r="518" spans="1:9" ht="12.75">
      <c r="A518" s="10"/>
      <c r="B518" s="10"/>
      <c r="C518" s="10"/>
      <c r="D518" s="10"/>
      <c r="E518" s="10"/>
      <c r="F518" s="10"/>
      <c r="G518" s="14"/>
      <c r="H518" s="48"/>
      <c r="I518" s="116"/>
    </row>
    <row r="519" spans="1:9" ht="12.75">
      <c r="A519" s="10"/>
      <c r="B519" s="10"/>
      <c r="C519" s="10"/>
      <c r="D519" s="10"/>
      <c r="E519" s="10"/>
      <c r="F519" s="10"/>
      <c r="G519" s="14"/>
      <c r="H519" s="48"/>
      <c r="I519" s="116"/>
    </row>
    <row r="520" spans="1:9" ht="12.75">
      <c r="A520" s="10"/>
      <c r="B520" s="10"/>
      <c r="C520" s="10"/>
      <c r="D520" s="10"/>
      <c r="E520" s="10"/>
      <c r="F520" s="10"/>
      <c r="G520" s="14"/>
      <c r="H520" s="48"/>
      <c r="I520" s="116"/>
    </row>
    <row r="521" spans="1:9" ht="12.75">
      <c r="A521" s="10"/>
      <c r="B521" s="10"/>
      <c r="C521" s="10"/>
      <c r="D521" s="10"/>
      <c r="E521" s="10"/>
      <c r="F521" s="10"/>
      <c r="G521" s="14"/>
      <c r="H521" s="48"/>
      <c r="I521" s="116"/>
    </row>
    <row r="522" spans="1:9" ht="12.75">
      <c r="A522" s="10"/>
      <c r="B522" s="10"/>
      <c r="C522" s="10"/>
      <c r="D522" s="10"/>
      <c r="E522" s="10"/>
      <c r="F522" s="10"/>
      <c r="G522" s="14"/>
      <c r="H522" s="48"/>
      <c r="I522" s="116"/>
    </row>
    <row r="523" spans="1:9" ht="12.75">
      <c r="A523" s="10"/>
      <c r="B523" s="10"/>
      <c r="C523" s="10"/>
      <c r="D523" s="10"/>
      <c r="E523" s="10"/>
      <c r="F523" s="10"/>
      <c r="G523" s="14"/>
      <c r="H523" s="48"/>
      <c r="I523" s="116"/>
    </row>
    <row r="524" spans="1:9" ht="12.75">
      <c r="A524" s="10"/>
      <c r="B524" s="10"/>
      <c r="C524" s="10"/>
      <c r="D524" s="10"/>
      <c r="E524" s="10"/>
      <c r="F524" s="10"/>
      <c r="G524" s="14"/>
      <c r="H524" s="48"/>
      <c r="I524" s="116"/>
    </row>
    <row r="525" spans="1:9" ht="12.75">
      <c r="A525" s="10"/>
      <c r="B525" s="10"/>
      <c r="C525" s="10"/>
      <c r="D525" s="10"/>
      <c r="E525" s="10"/>
      <c r="F525" s="10"/>
      <c r="G525" s="14"/>
      <c r="H525" s="48"/>
      <c r="I525" s="116"/>
    </row>
    <row r="526" spans="1:9" ht="12.75">
      <c r="A526" s="10"/>
      <c r="B526" s="10"/>
      <c r="C526" s="10"/>
      <c r="D526" s="10"/>
      <c r="E526" s="10"/>
      <c r="F526" s="10"/>
      <c r="G526" s="14"/>
      <c r="H526" s="48"/>
      <c r="I526" s="116"/>
    </row>
    <row r="527" spans="1:9" ht="12.75">
      <c r="A527" s="10"/>
      <c r="B527" s="10"/>
      <c r="C527" s="10"/>
      <c r="D527" s="10"/>
      <c r="E527" s="10"/>
      <c r="F527" s="10"/>
      <c r="G527" s="14"/>
      <c r="H527" s="48"/>
      <c r="I527" s="116"/>
    </row>
    <row r="528" spans="1:9" ht="12.75">
      <c r="A528" s="10"/>
      <c r="B528" s="10"/>
      <c r="C528" s="10"/>
      <c r="D528" s="10"/>
      <c r="E528" s="10"/>
      <c r="F528" s="10"/>
      <c r="G528" s="14"/>
      <c r="H528" s="48"/>
      <c r="I528" s="116"/>
    </row>
    <row r="529" spans="1:9" ht="12.75">
      <c r="A529" s="10"/>
      <c r="B529" s="10"/>
      <c r="C529" s="10"/>
      <c r="D529" s="10"/>
      <c r="E529" s="10"/>
      <c r="F529" s="10"/>
      <c r="G529" s="14"/>
      <c r="H529" s="48"/>
      <c r="I529" s="116"/>
    </row>
    <row r="530" spans="1:9" ht="12.75">
      <c r="A530" s="10"/>
      <c r="B530" s="10"/>
      <c r="C530" s="10"/>
      <c r="D530" s="10"/>
      <c r="E530" s="10"/>
      <c r="F530" s="10"/>
      <c r="G530" s="14"/>
      <c r="H530" s="48"/>
      <c r="I530" s="116"/>
    </row>
    <row r="531" spans="1:9" ht="12.75">
      <c r="A531" s="10"/>
      <c r="B531" s="10"/>
      <c r="C531" s="10"/>
      <c r="D531" s="10"/>
      <c r="E531" s="10"/>
      <c r="F531" s="10"/>
      <c r="G531" s="14"/>
      <c r="H531" s="48"/>
      <c r="I531" s="116"/>
    </row>
    <row r="532" spans="1:9" ht="12.75">
      <c r="A532" s="10"/>
      <c r="B532" s="10"/>
      <c r="C532" s="10"/>
      <c r="D532" s="10"/>
      <c r="E532" s="10"/>
      <c r="F532" s="10"/>
      <c r="G532" s="14"/>
      <c r="H532" s="48"/>
      <c r="I532" s="116"/>
    </row>
    <row r="533" spans="1:9" ht="12.75">
      <c r="A533" s="10"/>
      <c r="B533" s="10"/>
      <c r="C533" s="10"/>
      <c r="D533" s="10"/>
      <c r="E533" s="10"/>
      <c r="F533" s="10"/>
      <c r="G533" s="14"/>
      <c r="H533" s="48"/>
      <c r="I533" s="116"/>
    </row>
    <row r="534" spans="1:9" ht="12.75">
      <c r="A534" s="10"/>
      <c r="B534" s="10"/>
      <c r="C534" s="10"/>
      <c r="D534" s="10"/>
      <c r="E534" s="10"/>
      <c r="F534" s="10"/>
      <c r="G534" s="14"/>
      <c r="H534" s="48"/>
      <c r="I534" s="116"/>
    </row>
    <row r="535" spans="1:9" ht="12.75">
      <c r="A535" s="10"/>
      <c r="B535" s="10"/>
      <c r="C535" s="10"/>
      <c r="D535" s="10"/>
      <c r="E535" s="10"/>
      <c r="F535" s="10"/>
      <c r="G535" s="14"/>
      <c r="H535" s="48"/>
      <c r="I535" s="116"/>
    </row>
    <row r="536" spans="1:9" ht="12.75">
      <c r="A536" s="10"/>
      <c r="B536" s="10"/>
      <c r="C536" s="10"/>
      <c r="D536" s="10"/>
      <c r="E536" s="10"/>
      <c r="F536" s="10"/>
      <c r="G536" s="14"/>
      <c r="H536" s="48"/>
      <c r="I536" s="116"/>
    </row>
    <row r="537" spans="1:9" ht="12.75">
      <c r="A537" s="10"/>
      <c r="B537" s="10"/>
      <c r="C537" s="10"/>
      <c r="D537" s="10"/>
      <c r="E537" s="10"/>
      <c r="F537" s="10"/>
      <c r="G537" s="14"/>
      <c r="H537" s="48"/>
      <c r="I537" s="116"/>
    </row>
    <row r="538" spans="1:9" ht="12.75">
      <c r="A538" s="10"/>
      <c r="B538" s="10"/>
      <c r="C538" s="10"/>
      <c r="D538" s="10"/>
      <c r="E538" s="10"/>
      <c r="F538" s="10"/>
      <c r="G538" s="14"/>
      <c r="H538" s="48"/>
      <c r="I538" s="116"/>
    </row>
    <row r="539" spans="1:9" ht="12.75">
      <c r="A539" s="10"/>
      <c r="B539" s="10"/>
      <c r="C539" s="10"/>
      <c r="D539" s="10"/>
      <c r="E539" s="10"/>
      <c r="F539" s="10"/>
      <c r="G539" s="14"/>
      <c r="H539" s="48"/>
      <c r="I539" s="116"/>
    </row>
    <row r="540" spans="1:9" ht="12.75">
      <c r="A540" s="10"/>
      <c r="B540" s="10"/>
      <c r="C540" s="10"/>
      <c r="D540" s="10"/>
      <c r="E540" s="10"/>
      <c r="F540" s="10"/>
      <c r="G540" s="14"/>
      <c r="H540" s="48"/>
      <c r="I540" s="116"/>
    </row>
    <row r="541" spans="1:9" ht="12.75">
      <c r="A541" s="10"/>
      <c r="B541" s="10"/>
      <c r="C541" s="10"/>
      <c r="D541" s="10"/>
      <c r="E541" s="10"/>
      <c r="F541" s="10"/>
      <c r="G541" s="14"/>
      <c r="H541" s="48"/>
      <c r="I541" s="116"/>
    </row>
    <row r="542" spans="1:9" ht="12.75">
      <c r="A542" s="10"/>
      <c r="B542" s="10"/>
      <c r="C542" s="10"/>
      <c r="D542" s="10"/>
      <c r="E542" s="10"/>
      <c r="F542" s="10"/>
      <c r="G542" s="14"/>
      <c r="H542" s="48"/>
      <c r="I542" s="116"/>
    </row>
    <row r="543" spans="1:9" ht="12.75">
      <c r="A543" s="10"/>
      <c r="B543" s="10"/>
      <c r="C543" s="10"/>
      <c r="D543" s="10"/>
      <c r="E543" s="10"/>
      <c r="F543" s="10"/>
      <c r="G543" s="14"/>
      <c r="H543" s="48"/>
      <c r="I543" s="116"/>
    </row>
    <row r="544" spans="1:9" ht="12.75">
      <c r="A544" s="10"/>
      <c r="B544" s="10"/>
      <c r="C544" s="10"/>
      <c r="D544" s="10"/>
      <c r="E544" s="10"/>
      <c r="F544" s="10"/>
      <c r="G544" s="14"/>
      <c r="H544" s="48"/>
      <c r="I544" s="116"/>
    </row>
    <row r="545" spans="1:9" ht="12.75">
      <c r="A545" s="10"/>
      <c r="B545" s="10"/>
      <c r="C545" s="10"/>
      <c r="D545" s="10"/>
      <c r="E545" s="10"/>
      <c r="F545" s="10"/>
      <c r="G545" s="14"/>
      <c r="H545" s="48"/>
      <c r="I545" s="116"/>
    </row>
    <row r="546" spans="1:9" ht="12.75">
      <c r="A546" s="10"/>
      <c r="B546" s="10"/>
      <c r="C546" s="10"/>
      <c r="D546" s="10"/>
      <c r="E546" s="10"/>
      <c r="F546" s="10"/>
      <c r="G546" s="14"/>
      <c r="H546" s="48"/>
      <c r="I546" s="116"/>
    </row>
    <row r="547" spans="1:9" ht="12.75">
      <c r="A547" s="10"/>
      <c r="B547" s="10"/>
      <c r="C547" s="10"/>
      <c r="D547" s="10"/>
      <c r="E547" s="10"/>
      <c r="F547" s="10"/>
      <c r="G547" s="14"/>
      <c r="H547" s="48"/>
      <c r="I547" s="116"/>
    </row>
    <row r="548" spans="1:9" ht="12.75">
      <c r="A548" s="10"/>
      <c r="B548" s="10"/>
      <c r="C548" s="10"/>
      <c r="D548" s="10"/>
      <c r="E548" s="10"/>
      <c r="F548" s="10"/>
      <c r="G548" s="14"/>
      <c r="H548" s="48"/>
      <c r="I548" s="116"/>
    </row>
    <row r="549" spans="1:9" ht="12.75">
      <c r="A549" s="10"/>
      <c r="B549" s="10"/>
      <c r="C549" s="10"/>
      <c r="D549" s="10"/>
      <c r="E549" s="10"/>
      <c r="F549" s="10"/>
      <c r="G549" s="14"/>
      <c r="H549" s="48"/>
      <c r="I549" s="116"/>
    </row>
    <row r="550" spans="1:9" ht="12.75">
      <c r="A550" s="10"/>
      <c r="B550" s="10"/>
      <c r="C550" s="10"/>
      <c r="D550" s="10"/>
      <c r="E550" s="10"/>
      <c r="F550" s="10"/>
      <c r="G550" s="14"/>
      <c r="H550" s="48"/>
      <c r="I550" s="116"/>
    </row>
    <row r="551" spans="1:9" ht="12.75">
      <c r="A551" s="10"/>
      <c r="B551" s="10"/>
      <c r="C551" s="10"/>
      <c r="D551" s="10"/>
      <c r="E551" s="10"/>
      <c r="F551" s="10"/>
      <c r="G551" s="14"/>
      <c r="H551" s="48"/>
      <c r="I551" s="116"/>
    </row>
    <row r="552" spans="1:9" ht="12.75">
      <c r="A552" s="10"/>
      <c r="B552" s="10"/>
      <c r="C552" s="10"/>
      <c r="D552" s="10"/>
      <c r="E552" s="10"/>
      <c r="F552" s="10"/>
      <c r="G552" s="14"/>
      <c r="H552" s="48"/>
      <c r="I552" s="116"/>
    </row>
    <row r="553" spans="1:9" ht="12.75">
      <c r="A553" s="10"/>
      <c r="B553" s="10"/>
      <c r="C553" s="10"/>
      <c r="D553" s="10"/>
      <c r="E553" s="10"/>
      <c r="F553" s="10"/>
      <c r="G553" s="14"/>
      <c r="H553" s="48"/>
      <c r="I553" s="116"/>
    </row>
    <row r="554" spans="1:9" ht="12.75">
      <c r="A554" s="10"/>
      <c r="B554" s="10"/>
      <c r="C554" s="10"/>
      <c r="D554" s="10"/>
      <c r="E554" s="10"/>
      <c r="F554" s="10"/>
      <c r="G554" s="14"/>
      <c r="H554" s="48"/>
      <c r="I554" s="116"/>
    </row>
    <row r="555" spans="1:9" ht="12.75">
      <c r="A555" s="10"/>
      <c r="B555" s="10"/>
      <c r="C555" s="10"/>
      <c r="D555" s="10"/>
      <c r="E555" s="10"/>
      <c r="F555" s="10"/>
      <c r="G555" s="14"/>
      <c r="H555" s="48"/>
      <c r="I555" s="116"/>
    </row>
    <row r="556" spans="1:9" ht="12.75">
      <c r="A556" s="10"/>
      <c r="B556" s="10"/>
      <c r="C556" s="10"/>
      <c r="D556" s="10"/>
      <c r="E556" s="10"/>
      <c r="F556" s="10"/>
      <c r="G556" s="14"/>
      <c r="H556" s="48"/>
      <c r="I556" s="116"/>
    </row>
    <row r="557" spans="1:9" ht="12.75">
      <c r="A557" s="10"/>
      <c r="B557" s="10"/>
      <c r="C557" s="10"/>
      <c r="D557" s="10"/>
      <c r="E557" s="10"/>
      <c r="F557" s="10"/>
      <c r="G557" s="14"/>
      <c r="H557" s="48"/>
      <c r="I557" s="116"/>
    </row>
    <row r="558" spans="1:9" ht="12.75">
      <c r="A558" s="10"/>
      <c r="B558" s="10"/>
      <c r="C558" s="10"/>
      <c r="D558" s="10"/>
      <c r="E558" s="10"/>
      <c r="F558" s="10"/>
      <c r="G558" s="14"/>
      <c r="H558" s="48"/>
      <c r="I558" s="116"/>
    </row>
    <row r="559" spans="1:9" ht="12.75">
      <c r="A559" s="10"/>
      <c r="B559" s="10"/>
      <c r="C559" s="10"/>
      <c r="D559" s="10"/>
      <c r="E559" s="10"/>
      <c r="F559" s="10"/>
      <c r="G559" s="14"/>
      <c r="H559" s="48"/>
      <c r="I559" s="116"/>
    </row>
    <row r="560" spans="1:9" ht="12.75">
      <c r="A560" s="10"/>
      <c r="B560" s="10"/>
      <c r="C560" s="10"/>
      <c r="D560" s="10"/>
      <c r="E560" s="10"/>
      <c r="F560" s="10"/>
      <c r="G560" s="14"/>
      <c r="H560" s="48"/>
      <c r="I560" s="116"/>
    </row>
    <row r="561" spans="1:9" ht="12.75">
      <c r="A561" s="10"/>
      <c r="B561" s="10"/>
      <c r="C561" s="10"/>
      <c r="D561" s="10"/>
      <c r="E561" s="10"/>
      <c r="F561" s="10"/>
      <c r="G561" s="14"/>
      <c r="H561" s="48"/>
      <c r="I561" s="116"/>
    </row>
    <row r="562" spans="1:9" ht="12.75">
      <c r="A562" s="10"/>
      <c r="B562" s="10"/>
      <c r="C562" s="10"/>
      <c r="D562" s="10"/>
      <c r="E562" s="10"/>
      <c r="F562" s="10"/>
      <c r="G562" s="14"/>
      <c r="H562" s="48"/>
      <c r="I562" s="116"/>
    </row>
    <row r="563" spans="1:9" ht="12.75">
      <c r="A563" s="10"/>
      <c r="B563" s="10"/>
      <c r="C563" s="10"/>
      <c r="D563" s="10"/>
      <c r="E563" s="10"/>
      <c r="F563" s="10"/>
      <c r="G563" s="14"/>
      <c r="H563" s="48"/>
      <c r="I563" s="116"/>
    </row>
    <row r="564" spans="1:9" ht="12.75">
      <c r="A564" s="10"/>
      <c r="B564" s="10"/>
      <c r="C564" s="10"/>
      <c r="D564" s="10"/>
      <c r="E564" s="10"/>
      <c r="F564" s="10"/>
      <c r="G564" s="14"/>
      <c r="H564" s="48"/>
      <c r="I564" s="116"/>
    </row>
    <row r="565" spans="1:9" ht="12.75">
      <c r="A565" s="10"/>
      <c r="B565" s="10"/>
      <c r="C565" s="10"/>
      <c r="D565" s="10"/>
      <c r="E565" s="10"/>
      <c r="F565" s="10"/>
      <c r="G565" s="14"/>
      <c r="H565" s="48"/>
      <c r="I565" s="116"/>
    </row>
    <row r="566" spans="1:9" ht="12.75">
      <c r="A566" s="10"/>
      <c r="B566" s="10"/>
      <c r="C566" s="10"/>
      <c r="D566" s="10"/>
      <c r="E566" s="10"/>
      <c r="F566" s="10"/>
      <c r="G566" s="14"/>
      <c r="H566" s="48"/>
      <c r="I566" s="116"/>
    </row>
    <row r="567" spans="1:9" ht="12.75">
      <c r="A567" s="10"/>
      <c r="B567" s="10"/>
      <c r="C567" s="10"/>
      <c r="D567" s="10"/>
      <c r="E567" s="10"/>
      <c r="F567" s="10"/>
      <c r="G567" s="14"/>
      <c r="H567" s="48"/>
      <c r="I567" s="116"/>
    </row>
    <row r="568" spans="1:9" ht="12.75">
      <c r="A568" s="10"/>
      <c r="B568" s="10"/>
      <c r="C568" s="10"/>
      <c r="D568" s="10"/>
      <c r="E568" s="10"/>
      <c r="F568" s="10"/>
      <c r="G568" s="14"/>
      <c r="H568" s="48"/>
      <c r="I568" s="116"/>
    </row>
    <row r="569" spans="1:9" ht="12.75">
      <c r="A569" s="10"/>
      <c r="B569" s="10"/>
      <c r="C569" s="10"/>
      <c r="D569" s="10"/>
      <c r="E569" s="10"/>
      <c r="F569" s="10"/>
      <c r="G569" s="14"/>
      <c r="H569" s="48"/>
      <c r="I569" s="116"/>
    </row>
    <row r="570" spans="1:9" ht="12.75">
      <c r="A570" s="10"/>
      <c r="B570" s="10"/>
      <c r="C570" s="10"/>
      <c r="D570" s="10"/>
      <c r="E570" s="10"/>
      <c r="F570" s="10"/>
      <c r="G570" s="14"/>
      <c r="H570" s="48"/>
      <c r="I570" s="116"/>
    </row>
    <row r="571" spans="1:9" ht="12.75">
      <c r="A571" s="10"/>
      <c r="B571" s="10"/>
      <c r="C571" s="10"/>
      <c r="D571" s="10"/>
      <c r="E571" s="10"/>
      <c r="F571" s="10"/>
      <c r="G571" s="14"/>
      <c r="H571" s="48"/>
      <c r="I571" s="116"/>
    </row>
    <row r="572" spans="1:9" ht="12.75">
      <c r="A572" s="10"/>
      <c r="B572" s="10"/>
      <c r="C572" s="10"/>
      <c r="D572" s="10"/>
      <c r="E572" s="10"/>
      <c r="F572" s="10"/>
      <c r="G572" s="14"/>
      <c r="H572" s="48"/>
      <c r="I572" s="116"/>
    </row>
    <row r="573" spans="1:9" ht="12.75">
      <c r="A573" s="10"/>
      <c r="B573" s="10"/>
      <c r="C573" s="10"/>
      <c r="D573" s="10"/>
      <c r="E573" s="10"/>
      <c r="F573" s="10"/>
      <c r="G573" s="14"/>
      <c r="H573" s="48"/>
      <c r="I573" s="116"/>
    </row>
    <row r="574" spans="1:9" ht="12.75">
      <c r="A574" s="10"/>
      <c r="B574" s="10"/>
      <c r="C574" s="10"/>
      <c r="D574" s="10"/>
      <c r="E574" s="10"/>
      <c r="F574" s="10"/>
      <c r="G574" s="14"/>
      <c r="H574" s="48"/>
      <c r="I574" s="116"/>
    </row>
    <row r="575" spans="1:9" ht="12.75">
      <c r="A575" s="10"/>
      <c r="B575" s="10"/>
      <c r="C575" s="10"/>
      <c r="D575" s="10"/>
      <c r="E575" s="10"/>
      <c r="F575" s="10"/>
      <c r="G575" s="14"/>
      <c r="H575" s="48"/>
      <c r="I575" s="116"/>
    </row>
    <row r="576" spans="1:9" ht="12.75">
      <c r="A576" s="10"/>
      <c r="B576" s="10"/>
      <c r="C576" s="10"/>
      <c r="D576" s="10"/>
      <c r="E576" s="10"/>
      <c r="F576" s="10"/>
      <c r="G576" s="14"/>
      <c r="H576" s="48"/>
      <c r="I576" s="116"/>
    </row>
    <row r="577" spans="1:9" ht="12.75">
      <c r="A577" s="10"/>
      <c r="B577" s="10"/>
      <c r="C577" s="10"/>
      <c r="D577" s="10"/>
      <c r="E577" s="10"/>
      <c r="F577" s="10"/>
      <c r="G577" s="14"/>
      <c r="H577" s="48"/>
      <c r="I577" s="116"/>
    </row>
    <row r="578" spans="1:9" ht="12.75">
      <c r="A578" s="10"/>
      <c r="B578" s="10"/>
      <c r="C578" s="10"/>
      <c r="D578" s="10"/>
      <c r="E578" s="10"/>
      <c r="F578" s="10"/>
      <c r="G578" s="14"/>
      <c r="H578" s="48"/>
      <c r="I578" s="117"/>
    </row>
    <row r="579" spans="1:9" ht="12.75">
      <c r="A579" s="10"/>
      <c r="B579" s="10"/>
      <c r="C579" s="10"/>
      <c r="D579" s="10"/>
      <c r="E579" s="10"/>
      <c r="F579" s="10"/>
      <c r="G579" s="14"/>
      <c r="H579" s="48"/>
      <c r="I579" s="117"/>
    </row>
    <row r="580" spans="1:9" ht="12.75">
      <c r="A580" s="10"/>
      <c r="B580" s="10"/>
      <c r="C580" s="10"/>
      <c r="D580" s="10"/>
      <c r="E580" s="10"/>
      <c r="F580" s="10"/>
      <c r="G580" s="14"/>
      <c r="H580" s="48"/>
      <c r="I580" s="117"/>
    </row>
    <row r="581" spans="1:9" ht="12.75">
      <c r="A581" s="10"/>
      <c r="B581" s="10"/>
      <c r="C581" s="10"/>
      <c r="D581" s="10"/>
      <c r="E581" s="10"/>
      <c r="F581" s="10"/>
      <c r="G581" s="14"/>
      <c r="H581" s="48"/>
      <c r="I581" s="117"/>
    </row>
    <row r="582" spans="1:9" ht="12.75">
      <c r="A582" s="10"/>
      <c r="B582" s="10"/>
      <c r="C582" s="10"/>
      <c r="D582" s="10"/>
      <c r="E582" s="10"/>
      <c r="F582" s="10"/>
      <c r="G582" s="14"/>
      <c r="H582" s="48"/>
      <c r="I582" s="117"/>
    </row>
    <row r="583" spans="1:9" ht="12.75">
      <c r="A583" s="10"/>
      <c r="B583" s="10"/>
      <c r="C583" s="10"/>
      <c r="D583" s="10"/>
      <c r="E583" s="10"/>
      <c r="F583" s="10"/>
      <c r="G583" s="14"/>
      <c r="H583" s="48"/>
      <c r="I583" s="117"/>
    </row>
    <row r="584" spans="1:9" ht="12.75">
      <c r="A584" s="10"/>
      <c r="B584" s="10"/>
      <c r="C584" s="10"/>
      <c r="D584" s="10"/>
      <c r="E584" s="10"/>
      <c r="F584" s="10"/>
      <c r="G584" s="14"/>
      <c r="H584" s="48"/>
      <c r="I584" s="117"/>
    </row>
    <row r="585" spans="1:9" ht="12.75">
      <c r="A585" s="10"/>
      <c r="B585" s="10"/>
      <c r="C585" s="10"/>
      <c r="D585" s="10"/>
      <c r="E585" s="10"/>
      <c r="F585" s="10"/>
      <c r="G585" s="14"/>
      <c r="H585" s="48"/>
      <c r="I585" s="117"/>
    </row>
    <row r="586" spans="1:9" ht="12.75">
      <c r="A586" s="10"/>
      <c r="B586" s="10"/>
      <c r="C586" s="10"/>
      <c r="D586" s="10"/>
      <c r="E586" s="10"/>
      <c r="F586" s="10"/>
      <c r="G586" s="14"/>
      <c r="H586" s="48"/>
      <c r="I586" s="117"/>
    </row>
    <row r="587" spans="1:9" ht="12.75">
      <c r="A587" s="10"/>
      <c r="B587" s="10"/>
      <c r="C587" s="10"/>
      <c r="D587" s="10"/>
      <c r="E587" s="10"/>
      <c r="F587" s="10"/>
      <c r="G587" s="14"/>
      <c r="H587" s="48"/>
      <c r="I587" s="117"/>
    </row>
    <row r="588" spans="1:9" ht="12.75">
      <c r="A588" s="10"/>
      <c r="B588" s="10"/>
      <c r="C588" s="10"/>
      <c r="D588" s="10"/>
      <c r="E588" s="10"/>
      <c r="F588" s="10"/>
      <c r="G588" s="14"/>
      <c r="H588" s="48"/>
      <c r="I588" s="117"/>
    </row>
    <row r="589" spans="1:9" ht="12.75">
      <c r="A589" s="10"/>
      <c r="B589" s="10"/>
      <c r="C589" s="10"/>
      <c r="D589" s="10"/>
      <c r="E589" s="10"/>
      <c r="F589" s="10"/>
      <c r="G589" s="14"/>
      <c r="H589" s="48"/>
      <c r="I589" s="117"/>
    </row>
    <row r="590" spans="1:9" ht="12.75">
      <c r="A590" s="10"/>
      <c r="B590" s="10"/>
      <c r="C590" s="10"/>
      <c r="D590" s="10"/>
      <c r="E590" s="10"/>
      <c r="F590" s="10"/>
      <c r="G590" s="14"/>
      <c r="H590" s="48"/>
      <c r="I590" s="117"/>
    </row>
    <row r="591" spans="1:9" ht="12.75">
      <c r="A591" s="10"/>
      <c r="B591" s="10"/>
      <c r="C591" s="10"/>
      <c r="D591" s="10"/>
      <c r="E591" s="10"/>
      <c r="F591" s="10"/>
      <c r="G591" s="14"/>
      <c r="H591" s="48"/>
      <c r="I591" s="117"/>
    </row>
    <row r="592" spans="1:9" ht="12.75">
      <c r="A592" s="10"/>
      <c r="B592" s="10"/>
      <c r="C592" s="10"/>
      <c r="D592" s="10"/>
      <c r="E592" s="10"/>
      <c r="F592" s="10"/>
      <c r="G592" s="14"/>
      <c r="H592" s="48"/>
      <c r="I592" s="117"/>
    </row>
    <row r="593" spans="1:9" ht="12.75">
      <c r="A593" s="10"/>
      <c r="B593" s="10"/>
      <c r="C593" s="10"/>
      <c r="D593" s="10"/>
      <c r="E593" s="10"/>
      <c r="F593" s="10"/>
      <c r="G593" s="14"/>
      <c r="H593" s="48"/>
      <c r="I593" s="117"/>
    </row>
    <row r="594" spans="1:9" ht="12.75">
      <c r="A594" s="10"/>
      <c r="B594" s="10"/>
      <c r="C594" s="10"/>
      <c r="D594" s="10"/>
      <c r="E594" s="10"/>
      <c r="F594" s="10"/>
      <c r="G594" s="14"/>
      <c r="H594" s="48"/>
      <c r="I594" s="117"/>
    </row>
    <row r="595" spans="1:9" ht="12.75">
      <c r="A595" s="10"/>
      <c r="B595" s="10"/>
      <c r="C595" s="10"/>
      <c r="D595" s="10"/>
      <c r="E595" s="10"/>
      <c r="F595" s="10"/>
      <c r="G595" s="14"/>
      <c r="H595" s="48"/>
      <c r="I595" s="117"/>
    </row>
    <row r="596" spans="1:9" ht="12.75">
      <c r="A596" s="10"/>
      <c r="B596" s="10"/>
      <c r="C596" s="10"/>
      <c r="D596" s="10"/>
      <c r="E596" s="10"/>
      <c r="F596" s="10"/>
      <c r="G596" s="14"/>
      <c r="H596" s="48"/>
      <c r="I596" s="117"/>
    </row>
    <row r="597" spans="1:9" ht="12.75">
      <c r="A597" s="10"/>
      <c r="B597" s="10"/>
      <c r="C597" s="10"/>
      <c r="D597" s="10"/>
      <c r="E597" s="10"/>
      <c r="F597" s="10"/>
      <c r="G597" s="14"/>
      <c r="H597" s="48"/>
      <c r="I597" s="117"/>
    </row>
    <row r="598" spans="1:9" ht="12.75">
      <c r="A598" s="10"/>
      <c r="B598" s="10"/>
      <c r="C598" s="10"/>
      <c r="D598" s="10"/>
      <c r="E598" s="10"/>
      <c r="F598" s="10"/>
      <c r="G598" s="14"/>
      <c r="H598" s="48"/>
      <c r="I598" s="117"/>
    </row>
    <row r="599" spans="1:9" ht="12.75">
      <c r="A599" s="10"/>
      <c r="B599" s="10"/>
      <c r="C599" s="10"/>
      <c r="D599" s="10"/>
      <c r="E599" s="10"/>
      <c r="F599" s="10"/>
      <c r="G599" s="14"/>
      <c r="H599" s="48"/>
      <c r="I599" s="117"/>
    </row>
    <row r="600" spans="1:9" ht="12.75">
      <c r="A600" s="10"/>
      <c r="B600" s="10"/>
      <c r="C600" s="10"/>
      <c r="D600" s="10"/>
      <c r="E600" s="10"/>
      <c r="F600" s="10"/>
      <c r="G600" s="14"/>
      <c r="H600" s="48"/>
      <c r="I600" s="117"/>
    </row>
    <row r="601" spans="1:9" ht="12.75">
      <c r="A601" s="10"/>
      <c r="B601" s="10"/>
      <c r="C601" s="10"/>
      <c r="D601" s="10"/>
      <c r="E601" s="10"/>
      <c r="F601" s="10"/>
      <c r="G601" s="14"/>
      <c r="H601" s="48"/>
      <c r="I601" s="117"/>
    </row>
    <row r="602" spans="1:9" ht="12.75">
      <c r="A602" s="10"/>
      <c r="B602" s="10"/>
      <c r="C602" s="10"/>
      <c r="D602" s="10"/>
      <c r="E602" s="10"/>
      <c r="F602" s="10"/>
      <c r="G602" s="14"/>
      <c r="H602" s="48"/>
      <c r="I602" s="117"/>
    </row>
    <row r="603" spans="1:9" ht="12.75">
      <c r="A603" s="10"/>
      <c r="B603" s="10"/>
      <c r="C603" s="10"/>
      <c r="D603" s="10"/>
      <c r="E603" s="10"/>
      <c r="F603" s="10"/>
      <c r="G603" s="14"/>
      <c r="H603" s="48"/>
      <c r="I603" s="117"/>
    </row>
    <row r="604" spans="1:9" ht="12.75">
      <c r="A604" s="10"/>
      <c r="B604" s="10"/>
      <c r="C604" s="10"/>
      <c r="D604" s="10"/>
      <c r="E604" s="10"/>
      <c r="F604" s="10"/>
      <c r="G604" s="14"/>
      <c r="H604" s="48"/>
      <c r="I604" s="117"/>
    </row>
    <row r="605" spans="1:9" ht="12.75">
      <c r="A605" s="10"/>
      <c r="B605" s="10"/>
      <c r="C605" s="10"/>
      <c r="D605" s="10"/>
      <c r="E605" s="10"/>
      <c r="F605" s="10"/>
      <c r="G605" s="14"/>
      <c r="H605" s="48"/>
      <c r="I605" s="117"/>
    </row>
    <row r="606" spans="1:9" ht="12.75">
      <c r="A606" s="10"/>
      <c r="B606" s="10"/>
      <c r="C606" s="10"/>
      <c r="D606" s="10"/>
      <c r="E606" s="10"/>
      <c r="F606" s="10"/>
      <c r="G606" s="14"/>
      <c r="H606" s="48"/>
      <c r="I606" s="117"/>
    </row>
    <row r="607" spans="1:9" ht="12.75">
      <c r="A607" s="10"/>
      <c r="B607" s="10"/>
      <c r="C607" s="10"/>
      <c r="D607" s="10"/>
      <c r="E607" s="10"/>
      <c r="F607" s="10"/>
      <c r="G607" s="14"/>
      <c r="H607" s="48"/>
      <c r="I607" s="117"/>
    </row>
    <row r="608" spans="1:9" ht="12.75">
      <c r="A608" s="10"/>
      <c r="B608" s="10"/>
      <c r="C608" s="10"/>
      <c r="D608" s="10"/>
      <c r="E608" s="10"/>
      <c r="F608" s="10"/>
      <c r="G608" s="14"/>
      <c r="H608" s="48"/>
      <c r="I608" s="117"/>
    </row>
    <row r="609" spans="1:9" ht="12.75">
      <c r="A609" s="10"/>
      <c r="B609" s="10"/>
      <c r="C609" s="10"/>
      <c r="D609" s="10"/>
      <c r="E609" s="10"/>
      <c r="F609" s="10"/>
      <c r="H609" s="84"/>
      <c r="I609" s="117"/>
    </row>
    <row r="610" spans="1:9" ht="12.75">
      <c r="A610" s="10"/>
      <c r="B610" s="10"/>
      <c r="C610" s="10"/>
      <c r="D610" s="10"/>
      <c r="E610" s="10"/>
      <c r="F610" s="10"/>
      <c r="H610" s="84"/>
      <c r="I610" s="117"/>
    </row>
    <row r="611" spans="1:9" ht="12.75">
      <c r="A611" s="10"/>
      <c r="B611" s="10"/>
      <c r="C611" s="10"/>
      <c r="D611" s="10"/>
      <c r="E611" s="10"/>
      <c r="F611" s="10"/>
      <c r="H611" s="84"/>
      <c r="I611" s="117"/>
    </row>
    <row r="612" spans="1:9" ht="12.75">
      <c r="A612" s="10"/>
      <c r="B612" s="10"/>
      <c r="C612" s="10"/>
      <c r="D612" s="10"/>
      <c r="E612" s="10"/>
      <c r="F612" s="10"/>
      <c r="H612" s="84"/>
      <c r="I612" s="117"/>
    </row>
    <row r="613" spans="1:9" ht="12.75">
      <c r="A613" s="10"/>
      <c r="B613" s="10"/>
      <c r="C613" s="10"/>
      <c r="D613" s="10"/>
      <c r="E613" s="10"/>
      <c r="F613" s="10"/>
      <c r="H613" s="84"/>
      <c r="I613" s="117"/>
    </row>
    <row r="614" spans="1:9" ht="12.75">
      <c r="A614" s="10"/>
      <c r="B614" s="10"/>
      <c r="C614" s="10"/>
      <c r="D614" s="10"/>
      <c r="E614" s="10"/>
      <c r="F614" s="10"/>
      <c r="H614" s="84"/>
      <c r="I614" s="117"/>
    </row>
    <row r="615" spans="1:9" ht="12.75">
      <c r="A615" s="10"/>
      <c r="B615" s="10"/>
      <c r="C615" s="10"/>
      <c r="D615" s="10"/>
      <c r="E615" s="10"/>
      <c r="F615" s="10"/>
      <c r="H615" s="84"/>
      <c r="I615" s="117"/>
    </row>
    <row r="616" spans="1:9" ht="12.75">
      <c r="A616" s="10"/>
      <c r="B616" s="10"/>
      <c r="C616" s="10"/>
      <c r="D616" s="10"/>
      <c r="E616" s="10"/>
      <c r="F616" s="10"/>
      <c r="H616" s="84"/>
      <c r="I616" s="117"/>
    </row>
    <row r="617" spans="1:9" ht="12.75">
      <c r="A617" s="10"/>
      <c r="B617" s="10"/>
      <c r="C617" s="10"/>
      <c r="D617" s="10"/>
      <c r="E617" s="10"/>
      <c r="F617" s="10"/>
      <c r="H617" s="84"/>
      <c r="I617" s="117"/>
    </row>
    <row r="618" spans="1:9" ht="12.75">
      <c r="A618" s="10"/>
      <c r="B618" s="10"/>
      <c r="C618" s="10"/>
      <c r="D618" s="10"/>
      <c r="E618" s="10"/>
      <c r="F618" s="10"/>
      <c r="H618" s="84"/>
      <c r="I618" s="117"/>
    </row>
    <row r="619" spans="1:9" ht="12.75">
      <c r="A619" s="10"/>
      <c r="B619" s="10"/>
      <c r="C619" s="10"/>
      <c r="D619" s="10"/>
      <c r="E619" s="10"/>
      <c r="F619" s="10"/>
      <c r="H619" s="84"/>
      <c r="I619" s="117"/>
    </row>
    <row r="620" spans="1:9" ht="12.75">
      <c r="A620" s="10"/>
      <c r="B620" s="10"/>
      <c r="C620" s="10"/>
      <c r="D620" s="10"/>
      <c r="E620" s="10"/>
      <c r="F620" s="10"/>
      <c r="H620" s="84"/>
      <c r="I620" s="117"/>
    </row>
    <row r="621" spans="1:9" ht="12.75">
      <c r="A621" s="10"/>
      <c r="B621" s="10"/>
      <c r="C621" s="10"/>
      <c r="D621" s="10"/>
      <c r="E621" s="10"/>
      <c r="F621" s="10"/>
      <c r="H621" s="84"/>
      <c r="I621" s="117"/>
    </row>
    <row r="622" spans="1:9" ht="12.75">
      <c r="A622" s="10"/>
      <c r="B622" s="10"/>
      <c r="C622" s="10"/>
      <c r="D622" s="10"/>
      <c r="E622" s="10"/>
      <c r="F622" s="10"/>
      <c r="H622" s="84"/>
      <c r="I622" s="117"/>
    </row>
    <row r="623" spans="1:9" ht="12.75">
      <c r="A623" s="10"/>
      <c r="B623" s="10"/>
      <c r="C623" s="10"/>
      <c r="D623" s="10"/>
      <c r="E623" s="10"/>
      <c r="F623" s="10"/>
      <c r="H623" s="84"/>
      <c r="I623" s="117"/>
    </row>
    <row r="624" spans="1:9" ht="12.75">
      <c r="A624" s="10"/>
      <c r="B624" s="10"/>
      <c r="C624" s="10"/>
      <c r="D624" s="10"/>
      <c r="E624" s="10"/>
      <c r="F624" s="10"/>
      <c r="H624" s="84"/>
      <c r="I624" s="117"/>
    </row>
    <row r="625" spans="1:9" ht="12.75">
      <c r="A625" s="10"/>
      <c r="B625" s="10"/>
      <c r="C625" s="10"/>
      <c r="D625" s="10"/>
      <c r="E625" s="10"/>
      <c r="F625" s="10"/>
      <c r="H625" s="84"/>
      <c r="I625" s="117"/>
    </row>
    <row r="626" spans="1:9" ht="12.75">
      <c r="A626" s="10"/>
      <c r="B626" s="10"/>
      <c r="C626" s="10"/>
      <c r="D626" s="10"/>
      <c r="E626" s="10"/>
      <c r="F626" s="10"/>
      <c r="H626" s="84"/>
      <c r="I626" s="117"/>
    </row>
    <row r="627" spans="1:9" ht="12.75">
      <c r="A627" s="10"/>
      <c r="B627" s="10"/>
      <c r="C627" s="10"/>
      <c r="D627" s="10"/>
      <c r="E627" s="10"/>
      <c r="F627" s="10"/>
      <c r="H627" s="84"/>
      <c r="I627" s="117"/>
    </row>
    <row r="628" spans="1:9" ht="12.75">
      <c r="A628" s="10"/>
      <c r="B628" s="10"/>
      <c r="C628" s="10"/>
      <c r="D628" s="10"/>
      <c r="E628" s="10"/>
      <c r="F628" s="10"/>
      <c r="H628" s="84"/>
      <c r="I628" s="117"/>
    </row>
    <row r="629" spans="1:9" ht="12.75">
      <c r="A629" s="10"/>
      <c r="B629" s="10"/>
      <c r="C629" s="10"/>
      <c r="D629" s="10"/>
      <c r="E629" s="10"/>
      <c r="F629" s="10"/>
      <c r="H629" s="84"/>
      <c r="I629" s="117"/>
    </row>
    <row r="630" spans="1:9" ht="12.75">
      <c r="A630" s="10"/>
      <c r="B630" s="10"/>
      <c r="C630" s="10"/>
      <c r="D630" s="10"/>
      <c r="E630" s="10"/>
      <c r="F630" s="10"/>
      <c r="H630" s="84"/>
      <c r="I630" s="117"/>
    </row>
    <row r="631" spans="1:9" ht="12.75">
      <c r="A631" s="10"/>
      <c r="B631" s="10"/>
      <c r="C631" s="10"/>
      <c r="D631" s="10"/>
      <c r="E631" s="10"/>
      <c r="F631" s="10"/>
      <c r="H631" s="84"/>
      <c r="I631" s="117"/>
    </row>
    <row r="632" spans="1:9" ht="12.75">
      <c r="A632" s="10"/>
      <c r="B632" s="10"/>
      <c r="C632" s="10"/>
      <c r="D632" s="10"/>
      <c r="E632" s="10"/>
      <c r="F632" s="10"/>
      <c r="H632" s="84"/>
      <c r="I632" s="117"/>
    </row>
    <row r="633" spans="1:9" ht="12.75">
      <c r="A633" s="10"/>
      <c r="B633" s="10"/>
      <c r="C633" s="10"/>
      <c r="D633" s="10"/>
      <c r="E633" s="10"/>
      <c r="F633" s="10"/>
      <c r="H633" s="84"/>
      <c r="I633" s="117"/>
    </row>
    <row r="634" spans="1:9" ht="12.75">
      <c r="A634" s="10"/>
      <c r="B634" s="10"/>
      <c r="C634" s="10"/>
      <c r="D634" s="10"/>
      <c r="E634" s="10"/>
      <c r="F634" s="10"/>
      <c r="H634" s="84"/>
      <c r="I634" s="117"/>
    </row>
    <row r="635" spans="1:9" ht="12.75">
      <c r="A635" s="10"/>
      <c r="B635" s="10"/>
      <c r="C635" s="10"/>
      <c r="D635" s="10"/>
      <c r="E635" s="10"/>
      <c r="F635" s="10"/>
      <c r="H635" s="84"/>
      <c r="I635" s="117"/>
    </row>
    <row r="636" spans="1:9" ht="12.75">
      <c r="A636" s="10"/>
      <c r="B636" s="10"/>
      <c r="C636" s="10"/>
      <c r="D636" s="10"/>
      <c r="E636" s="10"/>
      <c r="F636" s="10"/>
      <c r="H636" s="84"/>
      <c r="I636" s="117"/>
    </row>
    <row r="637" spans="1:9" ht="12.75">
      <c r="A637" s="10"/>
      <c r="B637" s="10"/>
      <c r="C637" s="10"/>
      <c r="D637" s="10"/>
      <c r="E637" s="10"/>
      <c r="F637" s="10"/>
      <c r="H637" s="84"/>
      <c r="I637" s="117"/>
    </row>
    <row r="638" spans="1:9" ht="12.75">
      <c r="A638" s="10"/>
      <c r="B638" s="10"/>
      <c r="C638" s="10"/>
      <c r="D638" s="10"/>
      <c r="E638" s="10"/>
      <c r="F638" s="10"/>
      <c r="H638" s="84"/>
      <c r="I638" s="117"/>
    </row>
    <row r="639" spans="1:9" ht="12.75">
      <c r="A639" s="10"/>
      <c r="B639" s="10"/>
      <c r="C639" s="10"/>
      <c r="D639" s="10"/>
      <c r="E639" s="10"/>
      <c r="F639" s="10"/>
      <c r="H639" s="84"/>
      <c r="I639" s="117"/>
    </row>
    <row r="640" spans="1:9" ht="12.75">
      <c r="A640" s="10"/>
      <c r="B640" s="10"/>
      <c r="C640" s="10"/>
      <c r="D640" s="10"/>
      <c r="E640" s="10"/>
      <c r="F640" s="10"/>
      <c r="H640" s="84"/>
      <c r="I640" s="117"/>
    </row>
    <row r="641" spans="1:9" ht="12.75">
      <c r="A641" s="10"/>
      <c r="B641" s="10"/>
      <c r="C641" s="10"/>
      <c r="D641" s="10"/>
      <c r="E641" s="10"/>
      <c r="F641" s="10"/>
      <c r="H641" s="84"/>
      <c r="I641" s="117"/>
    </row>
    <row r="642" spans="1:9" ht="12.75">
      <c r="A642" s="10"/>
      <c r="B642" s="10"/>
      <c r="C642" s="10"/>
      <c r="D642" s="10"/>
      <c r="E642" s="10"/>
      <c r="F642" s="10"/>
      <c r="H642" s="84"/>
      <c r="I642" s="117"/>
    </row>
    <row r="643" spans="1:9" ht="12.75">
      <c r="A643" s="10"/>
      <c r="B643" s="10"/>
      <c r="C643" s="10"/>
      <c r="D643" s="10"/>
      <c r="E643" s="10"/>
      <c r="F643" s="10"/>
      <c r="H643" s="84"/>
      <c r="I643" s="117"/>
    </row>
    <row r="644" spans="1:9" ht="12.75">
      <c r="A644" s="10"/>
      <c r="B644" s="10"/>
      <c r="C644" s="10"/>
      <c r="D644" s="10"/>
      <c r="E644" s="10"/>
      <c r="F644" s="10"/>
      <c r="H644" s="84"/>
      <c r="I644" s="117"/>
    </row>
    <row r="645" spans="1:9" ht="12.75">
      <c r="A645" s="10"/>
      <c r="B645" s="10"/>
      <c r="C645" s="10"/>
      <c r="D645" s="10"/>
      <c r="E645" s="10"/>
      <c r="F645" s="10"/>
      <c r="H645" s="84"/>
      <c r="I645" s="117"/>
    </row>
    <row r="646" spans="1:9" ht="12.75">
      <c r="A646" s="10"/>
      <c r="B646" s="10"/>
      <c r="C646" s="10"/>
      <c r="D646" s="10"/>
      <c r="E646" s="10"/>
      <c r="F646" s="10"/>
      <c r="H646" s="84"/>
      <c r="I646" s="117"/>
    </row>
    <row r="647" spans="1:9" ht="12.75">
      <c r="A647" s="10"/>
      <c r="B647" s="10"/>
      <c r="C647" s="10"/>
      <c r="D647" s="10"/>
      <c r="E647" s="10"/>
      <c r="F647" s="10"/>
      <c r="H647" s="84"/>
      <c r="I647" s="117"/>
    </row>
    <row r="648" spans="1:9" ht="12.75">
      <c r="A648" s="10"/>
      <c r="B648" s="10"/>
      <c r="C648" s="10"/>
      <c r="D648" s="10"/>
      <c r="E648" s="10"/>
      <c r="F648" s="10"/>
      <c r="H648" s="84"/>
      <c r="I648" s="117"/>
    </row>
    <row r="649" spans="1:9" ht="12.75">
      <c r="A649" s="10"/>
      <c r="B649" s="10"/>
      <c r="C649" s="10"/>
      <c r="D649" s="10"/>
      <c r="E649" s="10"/>
      <c r="F649" s="10"/>
      <c r="H649" s="84"/>
      <c r="I649" s="117"/>
    </row>
    <row r="650" spans="1:9" ht="12.75">
      <c r="A650" s="10"/>
      <c r="B650" s="10"/>
      <c r="C650" s="10"/>
      <c r="D650" s="10"/>
      <c r="E650" s="10"/>
      <c r="F650" s="10"/>
      <c r="H650" s="84"/>
      <c r="I650" s="117"/>
    </row>
    <row r="651" spans="1:9" ht="12.75">
      <c r="A651" s="10"/>
      <c r="B651" s="10"/>
      <c r="C651" s="10"/>
      <c r="D651" s="10"/>
      <c r="E651" s="10"/>
      <c r="F651" s="10"/>
      <c r="H651" s="84"/>
      <c r="I651" s="117"/>
    </row>
    <row r="652" spans="1:9" ht="12.75">
      <c r="A652" s="10"/>
      <c r="B652" s="10"/>
      <c r="C652" s="10"/>
      <c r="D652" s="10"/>
      <c r="E652" s="10"/>
      <c r="F652" s="10"/>
      <c r="H652" s="84"/>
      <c r="I652" s="117"/>
    </row>
    <row r="653" spans="1:9" ht="12.75">
      <c r="A653" s="10"/>
      <c r="B653" s="10"/>
      <c r="C653" s="10"/>
      <c r="D653" s="10"/>
      <c r="E653" s="10"/>
      <c r="F653" s="10"/>
      <c r="H653" s="84"/>
      <c r="I653" s="117"/>
    </row>
    <row r="654" spans="1:9" ht="12.75">
      <c r="A654" s="10"/>
      <c r="B654" s="10"/>
      <c r="C654" s="10"/>
      <c r="D654" s="10"/>
      <c r="E654" s="10"/>
      <c r="F654" s="10"/>
      <c r="H654" s="84"/>
      <c r="I654" s="117"/>
    </row>
    <row r="655" spans="1:9" ht="12.75">
      <c r="A655" s="10"/>
      <c r="B655" s="10"/>
      <c r="C655" s="10"/>
      <c r="D655" s="10"/>
      <c r="E655" s="10"/>
      <c r="F655" s="10"/>
      <c r="H655" s="84"/>
      <c r="I655" s="117"/>
    </row>
    <row r="656" spans="1:9" ht="12.75">
      <c r="A656" s="10"/>
      <c r="B656" s="10"/>
      <c r="C656" s="10"/>
      <c r="D656" s="10"/>
      <c r="E656" s="10"/>
      <c r="F656" s="10"/>
      <c r="H656" s="84"/>
      <c r="I656" s="117"/>
    </row>
    <row r="657" spans="1:9" ht="12.75">
      <c r="A657" s="10"/>
      <c r="B657" s="10"/>
      <c r="C657" s="10"/>
      <c r="D657" s="10"/>
      <c r="E657" s="10"/>
      <c r="F657" s="10"/>
      <c r="H657" s="84"/>
      <c r="I657" s="117"/>
    </row>
    <row r="658" spans="1:9" ht="12.75">
      <c r="A658" s="10"/>
      <c r="B658" s="10"/>
      <c r="C658" s="10"/>
      <c r="D658" s="10"/>
      <c r="E658" s="10"/>
      <c r="F658" s="10"/>
      <c r="H658" s="84"/>
      <c r="I658" s="117"/>
    </row>
    <row r="659" spans="1:9" ht="12.75">
      <c r="A659" s="10"/>
      <c r="B659" s="10"/>
      <c r="C659" s="10"/>
      <c r="D659" s="10"/>
      <c r="E659" s="10"/>
      <c r="F659" s="10"/>
      <c r="H659" s="84"/>
      <c r="I659" s="117"/>
    </row>
    <row r="660" spans="1:9" ht="12.75">
      <c r="A660" s="10"/>
      <c r="B660" s="10"/>
      <c r="C660" s="10"/>
      <c r="D660" s="10"/>
      <c r="E660" s="10"/>
      <c r="F660" s="10"/>
      <c r="H660" s="84"/>
      <c r="I660" s="117"/>
    </row>
    <row r="661" spans="1:9" ht="12.75">
      <c r="A661" s="10"/>
      <c r="B661" s="10"/>
      <c r="C661" s="10"/>
      <c r="D661" s="10"/>
      <c r="E661" s="10"/>
      <c r="F661" s="10"/>
      <c r="H661" s="84"/>
      <c r="I661" s="117"/>
    </row>
    <row r="662" spans="1:9" ht="12.75">
      <c r="A662" s="10"/>
      <c r="B662" s="10"/>
      <c r="C662" s="10"/>
      <c r="D662" s="10"/>
      <c r="E662" s="10"/>
      <c r="F662" s="10"/>
      <c r="H662" s="84"/>
      <c r="I662" s="117"/>
    </row>
    <row r="663" spans="1:9" ht="12.75">
      <c r="A663" s="10"/>
      <c r="B663" s="10"/>
      <c r="C663" s="10"/>
      <c r="D663" s="10"/>
      <c r="E663" s="10"/>
      <c r="F663" s="10"/>
      <c r="H663" s="84"/>
      <c r="I663" s="117"/>
    </row>
    <row r="664" spans="1:9" ht="12.75">
      <c r="A664" s="10"/>
      <c r="B664" s="10"/>
      <c r="C664" s="10"/>
      <c r="D664" s="10"/>
      <c r="E664" s="10"/>
      <c r="F664" s="10"/>
      <c r="H664" s="84"/>
      <c r="I664" s="117"/>
    </row>
    <row r="665" spans="1:9" ht="12.75">
      <c r="A665" s="10"/>
      <c r="B665" s="10"/>
      <c r="C665" s="10"/>
      <c r="D665" s="10"/>
      <c r="E665" s="10"/>
      <c r="F665" s="10"/>
      <c r="H665" s="84"/>
      <c r="I665" s="117"/>
    </row>
    <row r="666" spans="1:9" ht="12.75">
      <c r="A666" s="10"/>
      <c r="B666" s="10"/>
      <c r="C666" s="10"/>
      <c r="D666" s="10"/>
      <c r="E666" s="10"/>
      <c r="F666" s="10"/>
      <c r="H666" s="84"/>
      <c r="I666" s="117"/>
    </row>
    <row r="667" spans="1:9" ht="12.75">
      <c r="A667" s="10"/>
      <c r="B667" s="10"/>
      <c r="C667" s="10"/>
      <c r="D667" s="10"/>
      <c r="E667" s="10"/>
      <c r="F667" s="10"/>
      <c r="H667" s="84"/>
      <c r="I667" s="117"/>
    </row>
    <row r="668" spans="1:9" ht="12.75">
      <c r="A668" s="10"/>
      <c r="B668" s="10"/>
      <c r="C668" s="10"/>
      <c r="D668" s="10"/>
      <c r="E668" s="10"/>
      <c r="F668" s="10"/>
      <c r="H668" s="84"/>
      <c r="I668" s="117"/>
    </row>
    <row r="669" spans="1:9" ht="12.75">
      <c r="A669" s="10"/>
      <c r="B669" s="10"/>
      <c r="C669" s="10"/>
      <c r="D669" s="10"/>
      <c r="E669" s="10"/>
      <c r="F669" s="10"/>
      <c r="H669" s="84"/>
      <c r="I669" s="117"/>
    </row>
    <row r="670" spans="1:9" ht="12.75">
      <c r="A670" s="10"/>
      <c r="B670" s="10"/>
      <c r="C670" s="10"/>
      <c r="D670" s="10"/>
      <c r="E670" s="10"/>
      <c r="F670" s="10"/>
      <c r="H670" s="84"/>
      <c r="I670" s="117"/>
    </row>
    <row r="671" spans="1:9" ht="12.75">
      <c r="A671" s="10"/>
      <c r="B671" s="10"/>
      <c r="C671" s="10"/>
      <c r="D671" s="10"/>
      <c r="E671" s="10"/>
      <c r="F671" s="10"/>
      <c r="H671" s="84"/>
      <c r="I671" s="117"/>
    </row>
    <row r="672" spans="1:9" ht="12.75">
      <c r="A672" s="10"/>
      <c r="B672" s="10"/>
      <c r="C672" s="10"/>
      <c r="D672" s="10"/>
      <c r="E672" s="10"/>
      <c r="F672" s="10"/>
      <c r="H672" s="84"/>
      <c r="I672" s="117"/>
    </row>
    <row r="673" spans="1:9" ht="12.75">
      <c r="A673" s="10"/>
      <c r="B673" s="10"/>
      <c r="C673" s="10"/>
      <c r="D673" s="10"/>
      <c r="E673" s="10"/>
      <c r="F673" s="10"/>
      <c r="H673" s="84"/>
      <c r="I673" s="117"/>
    </row>
    <row r="674" spans="1:9" ht="12.75">
      <c r="A674" s="10"/>
      <c r="B674" s="10"/>
      <c r="C674" s="10"/>
      <c r="D674" s="10"/>
      <c r="E674" s="10"/>
      <c r="F674" s="10"/>
      <c r="H674" s="84"/>
      <c r="I674" s="117"/>
    </row>
    <row r="675" spans="1:9" ht="12.75">
      <c r="A675" s="10"/>
      <c r="B675" s="10"/>
      <c r="C675" s="10"/>
      <c r="D675" s="10"/>
      <c r="E675" s="10"/>
      <c r="F675" s="10"/>
      <c r="H675" s="84"/>
      <c r="I675" s="117"/>
    </row>
    <row r="676" spans="1:9" ht="12.75">
      <c r="A676" s="10"/>
      <c r="B676" s="10"/>
      <c r="C676" s="10"/>
      <c r="D676" s="10"/>
      <c r="E676" s="10"/>
      <c r="F676" s="10"/>
      <c r="H676" s="84"/>
      <c r="I676" s="117"/>
    </row>
    <row r="677" spans="1:9" ht="12.75">
      <c r="A677" s="10"/>
      <c r="B677" s="10"/>
      <c r="C677" s="10"/>
      <c r="D677" s="10"/>
      <c r="E677" s="10"/>
      <c r="F677" s="10"/>
      <c r="H677" s="84"/>
      <c r="I677" s="117"/>
    </row>
    <row r="678" spans="1:9" ht="12.75">
      <c r="A678" s="10"/>
      <c r="B678" s="10"/>
      <c r="C678" s="10"/>
      <c r="D678" s="10"/>
      <c r="E678" s="10"/>
      <c r="F678" s="10"/>
      <c r="H678" s="84"/>
      <c r="I678" s="117"/>
    </row>
    <row r="679" spans="1:9" ht="12.75">
      <c r="A679" s="10"/>
      <c r="B679" s="10"/>
      <c r="C679" s="10"/>
      <c r="D679" s="10"/>
      <c r="E679" s="10"/>
      <c r="F679" s="10"/>
      <c r="H679" s="84"/>
      <c r="I679" s="117"/>
    </row>
    <row r="680" spans="1:9" ht="12.75">
      <c r="A680" s="10"/>
      <c r="B680" s="10"/>
      <c r="C680" s="10"/>
      <c r="D680" s="10"/>
      <c r="E680" s="10"/>
      <c r="F680" s="10"/>
      <c r="H680" s="84"/>
      <c r="I680" s="117"/>
    </row>
    <row r="681" spans="1:9" ht="12.75">
      <c r="A681" s="10"/>
      <c r="B681" s="10"/>
      <c r="C681" s="10"/>
      <c r="D681" s="10"/>
      <c r="E681" s="10"/>
      <c r="F681" s="10"/>
      <c r="H681" s="84"/>
      <c r="I681" s="117"/>
    </row>
    <row r="682" spans="1:9" ht="12.75">
      <c r="A682" s="10"/>
      <c r="B682" s="10"/>
      <c r="C682" s="10"/>
      <c r="D682" s="10"/>
      <c r="E682" s="10"/>
      <c r="F682" s="10"/>
      <c r="H682" s="84"/>
      <c r="I682" s="117"/>
    </row>
    <row r="683" spans="1:9" ht="12.75">
      <c r="A683" s="10"/>
      <c r="B683" s="10"/>
      <c r="C683" s="10"/>
      <c r="D683" s="10"/>
      <c r="E683" s="10"/>
      <c r="F683" s="10"/>
      <c r="H683" s="84"/>
      <c r="I683" s="117"/>
    </row>
    <row r="684" spans="1:9" ht="12.75">
      <c r="A684" s="10"/>
      <c r="B684" s="10"/>
      <c r="C684" s="10"/>
      <c r="D684" s="10"/>
      <c r="E684" s="10"/>
      <c r="F684" s="10"/>
      <c r="H684" s="84"/>
      <c r="I684" s="117"/>
    </row>
    <row r="685" spans="1:9" ht="12.75">
      <c r="A685" s="10"/>
      <c r="B685" s="10"/>
      <c r="C685" s="10"/>
      <c r="D685" s="10"/>
      <c r="E685" s="10"/>
      <c r="F685" s="10"/>
      <c r="H685" s="84"/>
      <c r="I685" s="117"/>
    </row>
    <row r="686" spans="1:9" ht="12.75">
      <c r="A686" s="10"/>
      <c r="B686" s="10"/>
      <c r="C686" s="10"/>
      <c r="D686" s="10"/>
      <c r="E686" s="10"/>
      <c r="F686" s="10"/>
      <c r="H686" s="84"/>
      <c r="I686" s="117"/>
    </row>
    <row r="687" spans="1:9" ht="12.75">
      <c r="A687" s="10"/>
      <c r="B687" s="10"/>
      <c r="C687" s="10"/>
      <c r="D687" s="10"/>
      <c r="E687" s="10"/>
      <c r="F687" s="10"/>
      <c r="H687" s="84"/>
      <c r="I687" s="117"/>
    </row>
    <row r="688" spans="1:9" ht="12.75">
      <c r="A688" s="10"/>
      <c r="B688" s="10"/>
      <c r="C688" s="10"/>
      <c r="D688" s="10"/>
      <c r="E688" s="10"/>
      <c r="F688" s="10"/>
      <c r="H688" s="84"/>
      <c r="I688" s="117"/>
    </row>
    <row r="689" spans="1:9" ht="12.75">
      <c r="A689" s="10"/>
      <c r="B689" s="10"/>
      <c r="C689" s="10"/>
      <c r="D689" s="10"/>
      <c r="E689" s="10"/>
      <c r="F689" s="10"/>
      <c r="H689" s="84"/>
      <c r="I689" s="117"/>
    </row>
    <row r="690" spans="1:9" ht="12.75">
      <c r="A690" s="10"/>
      <c r="B690" s="10"/>
      <c r="C690" s="10"/>
      <c r="D690" s="10"/>
      <c r="E690" s="10"/>
      <c r="F690" s="10"/>
      <c r="H690" s="84"/>
      <c r="I690" s="117"/>
    </row>
    <row r="691" spans="1:9" ht="12.75">
      <c r="A691" s="10"/>
      <c r="B691" s="10"/>
      <c r="C691" s="10"/>
      <c r="D691" s="10"/>
      <c r="E691" s="10"/>
      <c r="F691" s="10"/>
      <c r="H691" s="84"/>
      <c r="I691" s="117"/>
    </row>
    <row r="692" spans="1:9" ht="12.75">
      <c r="A692" s="10"/>
      <c r="B692" s="10"/>
      <c r="C692" s="10"/>
      <c r="D692" s="10"/>
      <c r="E692" s="10"/>
      <c r="F692" s="10"/>
      <c r="H692" s="84"/>
      <c r="I692" s="117"/>
    </row>
    <row r="693" spans="1:9" ht="12.75">
      <c r="A693" s="10"/>
      <c r="B693" s="10"/>
      <c r="C693" s="10"/>
      <c r="D693" s="10"/>
      <c r="E693" s="10"/>
      <c r="F693" s="10"/>
      <c r="H693" s="84"/>
      <c r="I693" s="117"/>
    </row>
    <row r="694" spans="1:9" ht="12.75">
      <c r="A694" s="10"/>
      <c r="B694" s="10"/>
      <c r="C694" s="10"/>
      <c r="D694" s="10"/>
      <c r="E694" s="10"/>
      <c r="F694" s="10"/>
      <c r="H694" s="84"/>
      <c r="I694" s="117"/>
    </row>
    <row r="695" spans="1:9" ht="12.75">
      <c r="A695" s="10"/>
      <c r="B695" s="10"/>
      <c r="C695" s="10"/>
      <c r="D695" s="10"/>
      <c r="E695" s="10"/>
      <c r="F695" s="10"/>
      <c r="H695" s="84"/>
      <c r="I695" s="117"/>
    </row>
    <row r="696" spans="1:9" ht="12.75">
      <c r="A696" s="10"/>
      <c r="B696" s="10"/>
      <c r="C696" s="10"/>
      <c r="D696" s="10"/>
      <c r="E696" s="10"/>
      <c r="F696" s="10"/>
      <c r="H696" s="84"/>
      <c r="I696" s="117"/>
    </row>
    <row r="697" spans="1:9" ht="12.75">
      <c r="A697" s="10"/>
      <c r="B697" s="10"/>
      <c r="C697" s="10"/>
      <c r="D697" s="10"/>
      <c r="E697" s="10"/>
      <c r="F697" s="10"/>
      <c r="H697" s="84"/>
      <c r="I697" s="117"/>
    </row>
    <row r="698" spans="1:9" ht="12.75">
      <c r="A698" s="10"/>
      <c r="B698" s="10"/>
      <c r="C698" s="10"/>
      <c r="D698" s="10"/>
      <c r="E698" s="10"/>
      <c r="F698" s="10"/>
      <c r="H698" s="84"/>
      <c r="I698" s="117"/>
    </row>
    <row r="699" spans="1:9" ht="12.75">
      <c r="A699" s="10"/>
      <c r="B699" s="10"/>
      <c r="C699" s="10"/>
      <c r="D699" s="10"/>
      <c r="E699" s="10"/>
      <c r="F699" s="10"/>
      <c r="H699" s="84"/>
      <c r="I699" s="117"/>
    </row>
    <row r="700" spans="1:9" ht="12.75">
      <c r="A700" s="10"/>
      <c r="B700" s="10"/>
      <c r="C700" s="10"/>
      <c r="D700" s="10"/>
      <c r="E700" s="10"/>
      <c r="F700" s="10"/>
      <c r="H700" s="84"/>
      <c r="I700" s="117"/>
    </row>
    <row r="701" spans="1:9" ht="12.75">
      <c r="A701" s="10"/>
      <c r="B701" s="10"/>
      <c r="C701" s="10"/>
      <c r="D701" s="10"/>
      <c r="E701" s="10"/>
      <c r="F701" s="10"/>
      <c r="H701" s="84"/>
      <c r="I701" s="117"/>
    </row>
    <row r="702" spans="1:9" ht="12.75">
      <c r="A702" s="10"/>
      <c r="B702" s="10"/>
      <c r="C702" s="10"/>
      <c r="D702" s="10"/>
      <c r="E702" s="10"/>
      <c r="F702" s="10"/>
      <c r="H702" s="84"/>
      <c r="I702" s="117"/>
    </row>
    <row r="703" spans="1:9" ht="12.75">
      <c r="A703" s="10"/>
      <c r="B703" s="10"/>
      <c r="C703" s="10"/>
      <c r="D703" s="10"/>
      <c r="E703" s="10"/>
      <c r="F703" s="10"/>
      <c r="H703" s="84"/>
      <c r="I703" s="117"/>
    </row>
    <row r="704" spans="1:9" ht="12.75">
      <c r="A704" s="10"/>
      <c r="B704" s="10"/>
      <c r="C704" s="10"/>
      <c r="D704" s="10"/>
      <c r="E704" s="10"/>
      <c r="F704" s="10"/>
      <c r="H704" s="84"/>
      <c r="I704" s="117"/>
    </row>
    <row r="705" spans="1:9" ht="12.75">
      <c r="A705" s="10"/>
      <c r="B705" s="10"/>
      <c r="C705" s="10"/>
      <c r="D705" s="10"/>
      <c r="E705" s="10"/>
      <c r="F705" s="10"/>
      <c r="H705" s="84"/>
      <c r="I705" s="117"/>
    </row>
    <row r="706" spans="1:9" ht="12.75">
      <c r="A706" s="10"/>
      <c r="B706" s="10"/>
      <c r="C706" s="10"/>
      <c r="D706" s="10"/>
      <c r="E706" s="10"/>
      <c r="F706" s="10"/>
      <c r="H706" s="84"/>
      <c r="I706" s="117"/>
    </row>
    <row r="707" spans="1:9" ht="12.75">
      <c r="A707" s="10"/>
      <c r="B707" s="10"/>
      <c r="C707" s="10"/>
      <c r="D707" s="10"/>
      <c r="E707" s="10"/>
      <c r="F707" s="10"/>
      <c r="H707" s="84"/>
      <c r="I707" s="117"/>
    </row>
    <row r="708" spans="1:9" ht="12.75">
      <c r="A708" s="10"/>
      <c r="B708" s="10"/>
      <c r="C708" s="10"/>
      <c r="D708" s="10"/>
      <c r="E708" s="10"/>
      <c r="F708" s="10"/>
      <c r="H708" s="84"/>
      <c r="I708" s="117"/>
    </row>
    <row r="709" spans="1:9" ht="12.75">
      <c r="A709" s="10"/>
      <c r="B709" s="10"/>
      <c r="C709" s="10"/>
      <c r="D709" s="10"/>
      <c r="E709" s="10"/>
      <c r="F709" s="10"/>
      <c r="H709" s="84"/>
      <c r="I709" s="117"/>
    </row>
    <row r="710" spans="1:9" ht="12.75">
      <c r="A710" s="10"/>
      <c r="B710" s="10"/>
      <c r="C710" s="10"/>
      <c r="D710" s="10"/>
      <c r="E710" s="10"/>
      <c r="F710" s="10"/>
      <c r="H710" s="84"/>
      <c r="I710" s="117"/>
    </row>
    <row r="711" spans="1:9" ht="12.75">
      <c r="A711" s="10"/>
      <c r="B711" s="10"/>
      <c r="C711" s="10"/>
      <c r="D711" s="10"/>
      <c r="E711" s="10"/>
      <c r="F711" s="10"/>
      <c r="H711" s="84"/>
      <c r="I711" s="117"/>
    </row>
    <row r="712" spans="1:9" ht="12.75">
      <c r="A712" s="10"/>
      <c r="B712" s="10"/>
      <c r="C712" s="10"/>
      <c r="D712" s="10"/>
      <c r="E712" s="10"/>
      <c r="F712" s="10"/>
      <c r="H712" s="84"/>
      <c r="I712" s="117"/>
    </row>
    <row r="713" spans="1:9" ht="12.75">
      <c r="A713" s="10"/>
      <c r="B713" s="10"/>
      <c r="C713" s="10"/>
      <c r="D713" s="10"/>
      <c r="E713" s="10"/>
      <c r="F713" s="10"/>
      <c r="H713" s="84"/>
      <c r="I713" s="117"/>
    </row>
    <row r="714" spans="1:9" ht="12.75">
      <c r="A714" s="10"/>
      <c r="B714" s="10"/>
      <c r="C714" s="10"/>
      <c r="D714" s="10"/>
      <c r="E714" s="10"/>
      <c r="F714" s="10"/>
      <c r="H714" s="84"/>
      <c r="I714" s="117"/>
    </row>
    <row r="715" spans="1:9" ht="12.75">
      <c r="A715" s="10"/>
      <c r="B715" s="10"/>
      <c r="C715" s="10"/>
      <c r="D715" s="10"/>
      <c r="E715" s="10"/>
      <c r="F715" s="10"/>
      <c r="H715" s="84"/>
      <c r="I715" s="117"/>
    </row>
    <row r="716" spans="1:9" ht="12.75">
      <c r="A716" s="10"/>
      <c r="B716" s="10"/>
      <c r="C716" s="10"/>
      <c r="D716" s="10"/>
      <c r="E716" s="10"/>
      <c r="F716" s="10"/>
      <c r="H716" s="84"/>
      <c r="I716" s="117"/>
    </row>
    <row r="717" spans="1:9" ht="12.75">
      <c r="A717" s="10"/>
      <c r="B717" s="10"/>
      <c r="C717" s="10"/>
      <c r="D717" s="10"/>
      <c r="E717" s="10"/>
      <c r="F717" s="10"/>
      <c r="H717" s="84"/>
      <c r="I717" s="117"/>
    </row>
    <row r="718" spans="1:9" ht="12.75">
      <c r="A718" s="10"/>
      <c r="B718" s="10"/>
      <c r="C718" s="10"/>
      <c r="D718" s="10"/>
      <c r="E718" s="10"/>
      <c r="F718" s="10"/>
      <c r="H718" s="84"/>
      <c r="I718" s="117"/>
    </row>
    <row r="719" spans="1:9" ht="12.75">
      <c r="A719" s="10"/>
      <c r="B719" s="10"/>
      <c r="C719" s="10"/>
      <c r="D719" s="10"/>
      <c r="E719" s="10"/>
      <c r="F719" s="10"/>
      <c r="H719" s="84"/>
      <c r="I719" s="117"/>
    </row>
    <row r="720" spans="1:9" ht="12.75">
      <c r="A720" s="10"/>
      <c r="B720" s="10"/>
      <c r="C720" s="10"/>
      <c r="D720" s="10"/>
      <c r="E720" s="10"/>
      <c r="F720" s="10"/>
      <c r="H720" s="84"/>
      <c r="I720" s="117"/>
    </row>
    <row r="721" spans="1:9" ht="12.75">
      <c r="A721" s="10"/>
      <c r="B721" s="10"/>
      <c r="C721" s="10"/>
      <c r="D721" s="10"/>
      <c r="E721" s="10"/>
      <c r="F721" s="10"/>
      <c r="H721" s="84"/>
      <c r="I721" s="117"/>
    </row>
    <row r="722" spans="1:9" ht="12.75">
      <c r="A722" s="10"/>
      <c r="B722" s="10"/>
      <c r="C722" s="10"/>
      <c r="D722" s="10"/>
      <c r="E722" s="10"/>
      <c r="F722" s="10"/>
      <c r="H722" s="84"/>
      <c r="I722" s="117"/>
    </row>
    <row r="723" spans="1:9" ht="12.75">
      <c r="A723" s="10"/>
      <c r="B723" s="10"/>
      <c r="C723" s="10"/>
      <c r="D723" s="10"/>
      <c r="E723" s="10"/>
      <c r="F723" s="10"/>
      <c r="H723" s="84"/>
      <c r="I723" s="117"/>
    </row>
    <row r="724" spans="1:9" ht="12.75">
      <c r="A724" s="10"/>
      <c r="B724" s="10"/>
      <c r="C724" s="10"/>
      <c r="D724" s="10"/>
      <c r="E724" s="10"/>
      <c r="F724" s="10"/>
      <c r="H724" s="84"/>
      <c r="I724" s="117"/>
    </row>
    <row r="725" spans="1:9" ht="12.75">
      <c r="A725" s="10"/>
      <c r="B725" s="10"/>
      <c r="C725" s="10"/>
      <c r="D725" s="10"/>
      <c r="E725" s="10"/>
      <c r="F725" s="10"/>
      <c r="H725" s="84"/>
      <c r="I725" s="117"/>
    </row>
    <row r="726" spans="1:9" ht="12.75">
      <c r="A726" s="10"/>
      <c r="B726" s="10"/>
      <c r="C726" s="10"/>
      <c r="D726" s="10"/>
      <c r="E726" s="10"/>
      <c r="F726" s="10"/>
      <c r="H726" s="84"/>
      <c r="I726" s="117"/>
    </row>
    <row r="727" spans="1:9" ht="12.75">
      <c r="A727" s="10"/>
      <c r="B727" s="10"/>
      <c r="C727" s="10"/>
      <c r="D727" s="10"/>
      <c r="E727" s="10"/>
      <c r="F727" s="10"/>
      <c r="H727" s="84"/>
      <c r="I727" s="117"/>
    </row>
    <row r="728" spans="1:9" ht="12.75">
      <c r="A728" s="10"/>
      <c r="B728" s="10"/>
      <c r="C728" s="10"/>
      <c r="D728" s="10"/>
      <c r="E728" s="10"/>
      <c r="F728" s="10"/>
      <c r="H728" s="84"/>
      <c r="I728" s="117"/>
    </row>
    <row r="729" spans="1:9" ht="12.75">
      <c r="A729" s="10"/>
      <c r="B729" s="10"/>
      <c r="C729" s="10"/>
      <c r="D729" s="10"/>
      <c r="E729" s="10"/>
      <c r="F729" s="10"/>
      <c r="H729" s="84"/>
      <c r="I729" s="117"/>
    </row>
    <row r="730" spans="1:9" ht="12.75">
      <c r="A730" s="10"/>
      <c r="B730" s="10"/>
      <c r="C730" s="10"/>
      <c r="D730" s="10"/>
      <c r="E730" s="10"/>
      <c r="F730" s="10"/>
      <c r="H730" s="84"/>
      <c r="I730" s="117"/>
    </row>
    <row r="731" spans="1:9" ht="12.75">
      <c r="A731" s="10"/>
      <c r="B731" s="10"/>
      <c r="C731" s="10"/>
      <c r="D731" s="10"/>
      <c r="E731" s="10"/>
      <c r="F731" s="10"/>
      <c r="H731" s="84"/>
      <c r="I731" s="117"/>
    </row>
    <row r="732" spans="1:9" ht="12.75">
      <c r="A732" s="10"/>
      <c r="B732" s="10"/>
      <c r="C732" s="10"/>
      <c r="D732" s="10"/>
      <c r="E732" s="10"/>
      <c r="F732" s="10"/>
      <c r="H732" s="84"/>
      <c r="I732" s="117"/>
    </row>
    <row r="733" spans="1:9" ht="12.75">
      <c r="A733" s="10"/>
      <c r="B733" s="10"/>
      <c r="C733" s="10"/>
      <c r="D733" s="10"/>
      <c r="E733" s="10"/>
      <c r="F733" s="10"/>
      <c r="H733" s="84"/>
      <c r="I733" s="117"/>
    </row>
    <row r="734" spans="1:9" ht="12.75">
      <c r="A734" s="10"/>
      <c r="B734" s="10"/>
      <c r="C734" s="10"/>
      <c r="D734" s="10"/>
      <c r="E734" s="10"/>
      <c r="F734" s="10"/>
      <c r="H734" s="84"/>
      <c r="I734" s="117"/>
    </row>
    <row r="735" spans="1:9" ht="12.75">
      <c r="A735" s="10"/>
      <c r="B735" s="10"/>
      <c r="C735" s="10"/>
      <c r="D735" s="10"/>
      <c r="E735" s="10"/>
      <c r="F735" s="10"/>
      <c r="H735" s="84"/>
      <c r="I735" s="117"/>
    </row>
    <row r="736" spans="1:9" ht="12.75">
      <c r="A736" s="10"/>
      <c r="B736" s="10"/>
      <c r="C736" s="10"/>
      <c r="D736" s="10"/>
      <c r="E736" s="10"/>
      <c r="F736" s="10"/>
      <c r="H736" s="84"/>
      <c r="I736" s="117"/>
    </row>
    <row r="737" spans="1:9" ht="12.75">
      <c r="A737" s="10"/>
      <c r="B737" s="10"/>
      <c r="C737" s="10"/>
      <c r="D737" s="10"/>
      <c r="E737" s="10"/>
      <c r="F737" s="10"/>
      <c r="H737" s="84"/>
      <c r="I737" s="117"/>
    </row>
    <row r="738" spans="1:9" ht="12.75">
      <c r="A738" s="10"/>
      <c r="B738" s="10"/>
      <c r="C738" s="10"/>
      <c r="D738" s="10"/>
      <c r="E738" s="10"/>
      <c r="F738" s="10"/>
      <c r="H738" s="84"/>
      <c r="I738" s="117"/>
    </row>
    <row r="739" spans="1:9" ht="12.75">
      <c r="A739" s="10"/>
      <c r="B739" s="10"/>
      <c r="C739" s="10"/>
      <c r="D739" s="10"/>
      <c r="E739" s="10"/>
      <c r="F739" s="10"/>
      <c r="H739" s="84"/>
      <c r="I739" s="117"/>
    </row>
    <row r="740" spans="1:9" ht="12.75">
      <c r="A740" s="10"/>
      <c r="B740" s="10"/>
      <c r="C740" s="10"/>
      <c r="D740" s="10"/>
      <c r="E740" s="10"/>
      <c r="F740" s="10"/>
      <c r="H740" s="84"/>
      <c r="I740" s="117"/>
    </row>
    <row r="741" spans="1:9" ht="12.75">
      <c r="A741" s="10"/>
      <c r="B741" s="10"/>
      <c r="C741" s="10"/>
      <c r="D741" s="10"/>
      <c r="E741" s="10"/>
      <c r="F741" s="10"/>
      <c r="H741" s="84"/>
      <c r="I741" s="117"/>
    </row>
    <row r="742" spans="1:9" ht="12.75">
      <c r="A742" s="10"/>
      <c r="B742" s="10"/>
      <c r="C742" s="10"/>
      <c r="D742" s="10"/>
      <c r="E742" s="10"/>
      <c r="F742" s="10"/>
      <c r="H742" s="84"/>
      <c r="I742" s="117"/>
    </row>
    <row r="743" spans="1:9" ht="12.75">
      <c r="A743" s="10"/>
      <c r="B743" s="10"/>
      <c r="C743" s="10"/>
      <c r="D743" s="10"/>
      <c r="E743" s="10"/>
      <c r="F743" s="10"/>
      <c r="H743" s="84"/>
      <c r="I743" s="117"/>
    </row>
    <row r="744" spans="1:9" ht="12.75">
      <c r="A744" s="10"/>
      <c r="B744" s="10"/>
      <c r="C744" s="10"/>
      <c r="D744" s="10"/>
      <c r="E744" s="10"/>
      <c r="F744" s="10"/>
      <c r="H744" s="84"/>
      <c r="I744" s="117"/>
    </row>
    <row r="745" spans="1:9" ht="12.75">
      <c r="A745" s="10"/>
      <c r="B745" s="10"/>
      <c r="C745" s="10"/>
      <c r="D745" s="10"/>
      <c r="E745" s="10"/>
      <c r="F745" s="10"/>
      <c r="H745" s="84"/>
      <c r="I745" s="117"/>
    </row>
    <row r="746" spans="1:9" ht="12.75">
      <c r="A746" s="10"/>
      <c r="B746" s="10"/>
      <c r="C746" s="10"/>
      <c r="D746" s="10"/>
      <c r="E746" s="10"/>
      <c r="F746" s="10"/>
      <c r="H746" s="84"/>
      <c r="I746" s="117"/>
    </row>
    <row r="747" spans="1:9" ht="12.75">
      <c r="A747" s="10"/>
      <c r="B747" s="10"/>
      <c r="C747" s="10"/>
      <c r="D747" s="10"/>
      <c r="E747" s="10"/>
      <c r="F747" s="10"/>
      <c r="H747" s="84"/>
      <c r="I747" s="117"/>
    </row>
    <row r="748" spans="1:9" ht="12.75">
      <c r="A748" s="10"/>
      <c r="B748" s="10"/>
      <c r="C748" s="10"/>
      <c r="D748" s="10"/>
      <c r="E748" s="10"/>
      <c r="F748" s="10"/>
      <c r="H748" s="84"/>
      <c r="I748" s="117"/>
    </row>
    <row r="749" spans="1:9" ht="12.75">
      <c r="A749" s="10"/>
      <c r="B749" s="10"/>
      <c r="C749" s="10"/>
      <c r="D749" s="10"/>
      <c r="E749" s="10"/>
      <c r="F749" s="10"/>
      <c r="H749" s="84"/>
      <c r="I749" s="117"/>
    </row>
    <row r="750" spans="1:9" ht="12.75">
      <c r="A750" s="10"/>
      <c r="B750" s="10"/>
      <c r="C750" s="10"/>
      <c r="D750" s="10"/>
      <c r="E750" s="10"/>
      <c r="F750" s="10"/>
      <c r="H750" s="84"/>
      <c r="I750" s="117"/>
    </row>
    <row r="751" spans="1:9" ht="12.75">
      <c r="A751" s="10"/>
      <c r="B751" s="10"/>
      <c r="C751" s="10"/>
      <c r="D751" s="10"/>
      <c r="E751" s="10"/>
      <c r="F751" s="10"/>
      <c r="H751" s="84"/>
      <c r="I751" s="117"/>
    </row>
    <row r="752" spans="1:9" ht="12.75">
      <c r="A752" s="10"/>
      <c r="B752" s="10"/>
      <c r="C752" s="10"/>
      <c r="D752" s="10"/>
      <c r="E752" s="10"/>
      <c r="F752" s="10"/>
      <c r="H752" s="84"/>
      <c r="I752" s="117"/>
    </row>
    <row r="753" spans="1:9" ht="12.75">
      <c r="A753" s="10"/>
      <c r="B753" s="10"/>
      <c r="C753" s="10"/>
      <c r="D753" s="10"/>
      <c r="E753" s="10"/>
      <c r="F753" s="10"/>
      <c r="H753" s="84"/>
      <c r="I753" s="117"/>
    </row>
    <row r="754" spans="1:9" ht="12.75">
      <c r="A754" s="10"/>
      <c r="B754" s="10"/>
      <c r="C754" s="10"/>
      <c r="D754" s="10"/>
      <c r="E754" s="10"/>
      <c r="F754" s="10"/>
      <c r="H754" s="84"/>
      <c r="I754" s="117"/>
    </row>
    <row r="755" spans="1:9" ht="12.75">
      <c r="A755" s="10"/>
      <c r="B755" s="10"/>
      <c r="C755" s="10"/>
      <c r="D755" s="10"/>
      <c r="E755" s="10"/>
      <c r="F755" s="10"/>
      <c r="H755" s="84"/>
      <c r="I755" s="117"/>
    </row>
    <row r="756" spans="1:9" ht="12.75">
      <c r="A756" s="10"/>
      <c r="B756" s="10"/>
      <c r="C756" s="10"/>
      <c r="D756" s="10"/>
      <c r="E756" s="10"/>
      <c r="F756" s="10"/>
      <c r="H756" s="84"/>
      <c r="I756" s="117"/>
    </row>
    <row r="757" spans="1:9" ht="12.75">
      <c r="A757" s="10"/>
      <c r="B757" s="10"/>
      <c r="C757" s="10"/>
      <c r="D757" s="10"/>
      <c r="E757" s="10"/>
      <c r="F757" s="10"/>
      <c r="H757" s="84"/>
      <c r="I757" s="117"/>
    </row>
    <row r="758" spans="1:9" ht="12.75">
      <c r="A758" s="10"/>
      <c r="B758" s="10"/>
      <c r="C758" s="10"/>
      <c r="D758" s="10"/>
      <c r="E758" s="10"/>
      <c r="F758" s="10"/>
      <c r="H758" s="84"/>
      <c r="I758" s="117"/>
    </row>
    <row r="759" spans="1:9" ht="12.75">
      <c r="A759" s="10"/>
      <c r="B759" s="10"/>
      <c r="C759" s="10"/>
      <c r="D759" s="10"/>
      <c r="E759" s="10"/>
      <c r="F759" s="10"/>
      <c r="H759" s="84"/>
      <c r="I759" s="117"/>
    </row>
    <row r="760" spans="1:9" ht="12.75">
      <c r="A760" s="10"/>
      <c r="B760" s="10"/>
      <c r="C760" s="10"/>
      <c r="D760" s="10"/>
      <c r="E760" s="10"/>
      <c r="F760" s="10"/>
      <c r="H760" s="84"/>
      <c r="I760" s="117"/>
    </row>
    <row r="761" spans="1:9" ht="12.75">
      <c r="A761" s="10"/>
      <c r="B761" s="10"/>
      <c r="C761" s="10"/>
      <c r="D761" s="10"/>
      <c r="E761" s="10"/>
      <c r="F761" s="10"/>
      <c r="H761" s="84"/>
      <c r="I761" s="117"/>
    </row>
    <row r="762" spans="1:9" ht="12.75">
      <c r="A762" s="10"/>
      <c r="B762" s="10"/>
      <c r="C762" s="10"/>
      <c r="D762" s="10"/>
      <c r="E762" s="10"/>
      <c r="F762" s="10"/>
      <c r="H762" s="84"/>
      <c r="I762" s="117"/>
    </row>
    <row r="763" spans="1:9" ht="12.75">
      <c r="A763" s="10"/>
      <c r="B763" s="10"/>
      <c r="C763" s="10"/>
      <c r="D763" s="10"/>
      <c r="E763" s="10"/>
      <c r="F763" s="10"/>
      <c r="H763" s="84"/>
      <c r="I763" s="117"/>
    </row>
    <row r="764" spans="1:9" ht="12.75">
      <c r="A764" s="10"/>
      <c r="B764" s="10"/>
      <c r="C764" s="10"/>
      <c r="D764" s="10"/>
      <c r="E764" s="10"/>
      <c r="F764" s="10"/>
      <c r="H764" s="84"/>
      <c r="I764" s="117"/>
    </row>
    <row r="765" spans="1:9" ht="12.75">
      <c r="A765" s="10"/>
      <c r="B765" s="10"/>
      <c r="C765" s="10"/>
      <c r="D765" s="10"/>
      <c r="E765" s="10"/>
      <c r="F765" s="10"/>
      <c r="H765" s="84"/>
      <c r="I765" s="117"/>
    </row>
    <row r="766" spans="1:9" ht="12.75">
      <c r="A766" s="10"/>
      <c r="B766" s="10"/>
      <c r="C766" s="10"/>
      <c r="D766" s="10"/>
      <c r="E766" s="10"/>
      <c r="F766" s="10"/>
      <c r="H766" s="84"/>
      <c r="I766" s="117"/>
    </row>
    <row r="767" spans="1:9" ht="12.75">
      <c r="A767" s="10"/>
      <c r="B767" s="10"/>
      <c r="C767" s="10"/>
      <c r="D767" s="10"/>
      <c r="E767" s="10"/>
      <c r="F767" s="10"/>
      <c r="H767" s="84"/>
      <c r="I767" s="117"/>
    </row>
    <row r="768" spans="1:9" ht="12.75">
      <c r="A768" s="10"/>
      <c r="B768" s="10"/>
      <c r="C768" s="10"/>
      <c r="D768" s="10"/>
      <c r="E768" s="10"/>
      <c r="F768" s="10"/>
      <c r="H768" s="84"/>
      <c r="I768" s="117"/>
    </row>
    <row r="769" spans="1:9" ht="12.75">
      <c r="A769" s="10"/>
      <c r="B769" s="10"/>
      <c r="C769" s="10"/>
      <c r="D769" s="10"/>
      <c r="E769" s="10"/>
      <c r="F769" s="10"/>
      <c r="H769" s="84"/>
      <c r="I769" s="117"/>
    </row>
    <row r="770" spans="1:9" ht="12.75">
      <c r="A770" s="10"/>
      <c r="B770" s="10"/>
      <c r="C770" s="10"/>
      <c r="D770" s="10"/>
      <c r="E770" s="10"/>
      <c r="F770" s="10"/>
      <c r="H770" s="84"/>
      <c r="I770" s="117"/>
    </row>
    <row r="771" spans="1:9" ht="12.75">
      <c r="A771" s="10"/>
      <c r="B771" s="10"/>
      <c r="C771" s="10"/>
      <c r="D771" s="10"/>
      <c r="E771" s="10"/>
      <c r="F771" s="10"/>
      <c r="H771" s="84"/>
      <c r="I771" s="117"/>
    </row>
    <row r="772" spans="1:9" ht="12.75">
      <c r="A772" s="10"/>
      <c r="B772" s="10"/>
      <c r="C772" s="10"/>
      <c r="D772" s="10"/>
      <c r="E772" s="10"/>
      <c r="F772" s="10"/>
      <c r="H772" s="84"/>
      <c r="I772" s="117"/>
    </row>
    <row r="773" spans="1:9" ht="12.75">
      <c r="A773" s="10"/>
      <c r="B773" s="10"/>
      <c r="C773" s="10"/>
      <c r="D773" s="10"/>
      <c r="E773" s="10"/>
      <c r="F773" s="10"/>
      <c r="H773" s="84"/>
      <c r="I773" s="117"/>
    </row>
    <row r="774" spans="1:9" ht="12.75">
      <c r="A774" s="10"/>
      <c r="B774" s="10"/>
      <c r="C774" s="10"/>
      <c r="D774" s="10"/>
      <c r="E774" s="10"/>
      <c r="F774" s="10"/>
      <c r="H774" s="84"/>
      <c r="I774" s="117"/>
    </row>
    <row r="775" spans="1:9" ht="12.75">
      <c r="A775" s="10"/>
      <c r="B775" s="10"/>
      <c r="C775" s="10"/>
      <c r="D775" s="10"/>
      <c r="E775" s="10"/>
      <c r="F775" s="10"/>
      <c r="H775" s="84"/>
      <c r="I775" s="117"/>
    </row>
    <row r="776" spans="1:9" ht="12.75">
      <c r="A776" s="10"/>
      <c r="B776" s="10"/>
      <c r="C776" s="10"/>
      <c r="D776" s="10"/>
      <c r="E776" s="10"/>
      <c r="F776" s="10"/>
      <c r="H776" s="84"/>
      <c r="I776" s="117"/>
    </row>
    <row r="777" spans="1:9" ht="12.75">
      <c r="A777" s="10"/>
      <c r="B777" s="10"/>
      <c r="C777" s="10"/>
      <c r="D777" s="10"/>
      <c r="E777" s="10"/>
      <c r="F777" s="10"/>
      <c r="H777" s="84"/>
      <c r="I777" s="117"/>
    </row>
    <row r="778" spans="1:9" ht="12.75">
      <c r="A778" s="10"/>
      <c r="B778" s="10"/>
      <c r="C778" s="10"/>
      <c r="D778" s="10"/>
      <c r="E778" s="10"/>
      <c r="F778" s="10"/>
      <c r="H778" s="84"/>
      <c r="I778" s="117"/>
    </row>
    <row r="779" spans="1:9" ht="12.75">
      <c r="A779" s="10"/>
      <c r="B779" s="10"/>
      <c r="C779" s="10"/>
      <c r="D779" s="10"/>
      <c r="E779" s="10"/>
      <c r="F779" s="10"/>
      <c r="H779" s="84"/>
      <c r="I779" s="117"/>
    </row>
    <row r="780" spans="1:9" ht="12.75">
      <c r="A780" s="10"/>
      <c r="B780" s="10"/>
      <c r="C780" s="10"/>
      <c r="D780" s="10"/>
      <c r="E780" s="10"/>
      <c r="F780" s="10"/>
      <c r="H780" s="84"/>
      <c r="I780" s="117"/>
    </row>
    <row r="781" spans="1:9" ht="12.75">
      <c r="A781" s="10"/>
      <c r="B781" s="10"/>
      <c r="C781" s="10"/>
      <c r="D781" s="10"/>
      <c r="E781" s="10"/>
      <c r="F781" s="10"/>
      <c r="H781" s="84"/>
      <c r="I781" s="117"/>
    </row>
    <row r="782" spans="1:9" ht="12.75">
      <c r="A782" s="10"/>
      <c r="B782" s="10"/>
      <c r="C782" s="10"/>
      <c r="D782" s="10"/>
      <c r="E782" s="10"/>
      <c r="F782" s="10"/>
      <c r="H782" s="84"/>
      <c r="I782" s="117"/>
    </row>
    <row r="783" spans="1:9" ht="12.75">
      <c r="A783" s="10"/>
      <c r="B783" s="10"/>
      <c r="C783" s="10"/>
      <c r="D783" s="10"/>
      <c r="E783" s="10"/>
      <c r="F783" s="10"/>
      <c r="H783" s="84"/>
      <c r="I783" s="117"/>
    </row>
    <row r="784" spans="1:9" ht="12.75">
      <c r="A784" s="10"/>
      <c r="B784" s="10"/>
      <c r="C784" s="10"/>
      <c r="D784" s="10"/>
      <c r="E784" s="10"/>
      <c r="F784" s="10"/>
      <c r="H784" s="84"/>
      <c r="I784" s="117"/>
    </row>
    <row r="785" spans="1:9" ht="12.75">
      <c r="A785" s="10"/>
      <c r="B785" s="10"/>
      <c r="C785" s="10"/>
      <c r="D785" s="10"/>
      <c r="E785" s="10"/>
      <c r="F785" s="10"/>
      <c r="H785" s="84"/>
      <c r="I785" s="117"/>
    </row>
    <row r="786" spans="1:9" ht="12.75">
      <c r="A786" s="10"/>
      <c r="B786" s="10"/>
      <c r="C786" s="10"/>
      <c r="D786" s="10"/>
      <c r="E786" s="10"/>
      <c r="F786" s="10"/>
      <c r="H786" s="84"/>
      <c r="I786" s="117"/>
    </row>
    <row r="787" spans="1:9" ht="12.75">
      <c r="A787" s="10"/>
      <c r="B787" s="10"/>
      <c r="C787" s="10"/>
      <c r="D787" s="10"/>
      <c r="E787" s="10"/>
      <c r="F787" s="10"/>
      <c r="H787" s="84"/>
      <c r="I787" s="117"/>
    </row>
    <row r="788" spans="1:9" ht="12.75">
      <c r="A788" s="10"/>
      <c r="B788" s="10"/>
      <c r="C788" s="10"/>
      <c r="D788" s="10"/>
      <c r="E788" s="10"/>
      <c r="F788" s="10"/>
      <c r="H788" s="84"/>
      <c r="I788" s="117"/>
    </row>
    <row r="789" spans="1:9" ht="12.75">
      <c r="A789" s="10"/>
      <c r="B789" s="10"/>
      <c r="C789" s="10"/>
      <c r="D789" s="10"/>
      <c r="E789" s="10"/>
      <c r="F789" s="10"/>
      <c r="H789" s="84"/>
      <c r="I789" s="117"/>
    </row>
    <row r="790" spans="1:9" ht="12.75">
      <c r="A790" s="10"/>
      <c r="B790" s="10"/>
      <c r="C790" s="10"/>
      <c r="D790" s="10"/>
      <c r="E790" s="10"/>
      <c r="F790" s="10"/>
      <c r="H790" s="84"/>
      <c r="I790" s="117"/>
    </row>
    <row r="791" spans="1:9" ht="12.75">
      <c r="A791" s="10"/>
      <c r="B791" s="10"/>
      <c r="C791" s="10"/>
      <c r="D791" s="10"/>
      <c r="E791" s="10"/>
      <c r="F791" s="10"/>
      <c r="H791" s="84"/>
      <c r="I791" s="117"/>
    </row>
    <row r="792" spans="1:9" ht="12.75">
      <c r="A792" s="10"/>
      <c r="B792" s="10"/>
      <c r="C792" s="10"/>
      <c r="D792" s="10"/>
      <c r="E792" s="10"/>
      <c r="F792" s="10"/>
      <c r="H792" s="84"/>
      <c r="I792" s="117"/>
    </row>
    <row r="793" spans="1:9" ht="12.75">
      <c r="A793" s="10"/>
      <c r="B793" s="10"/>
      <c r="C793" s="10"/>
      <c r="D793" s="10"/>
      <c r="E793" s="10"/>
      <c r="F793" s="10"/>
      <c r="H793" s="84"/>
      <c r="I793" s="117"/>
    </row>
    <row r="794" spans="1:9" ht="12.75">
      <c r="A794" s="10"/>
      <c r="B794" s="10"/>
      <c r="C794" s="10"/>
      <c r="D794" s="10"/>
      <c r="E794" s="10"/>
      <c r="F794" s="10"/>
      <c r="H794" s="84"/>
      <c r="I794" s="117"/>
    </row>
    <row r="795" spans="1:9" ht="12.75">
      <c r="A795" s="10"/>
      <c r="B795" s="10"/>
      <c r="C795" s="10"/>
      <c r="D795" s="10"/>
      <c r="E795" s="10"/>
      <c r="F795" s="10"/>
      <c r="H795" s="84"/>
      <c r="I795" s="117"/>
    </row>
    <row r="796" spans="1:9" ht="12.75">
      <c r="A796" s="10"/>
      <c r="B796" s="10"/>
      <c r="C796" s="10"/>
      <c r="D796" s="10"/>
      <c r="E796" s="10"/>
      <c r="F796" s="10"/>
      <c r="H796" s="84"/>
      <c r="I796" s="117"/>
    </row>
    <row r="797" spans="1:9" ht="12.75">
      <c r="A797" s="10"/>
      <c r="B797" s="10"/>
      <c r="C797" s="10"/>
      <c r="D797" s="10"/>
      <c r="E797" s="10"/>
      <c r="F797" s="10"/>
      <c r="H797" s="84"/>
      <c r="I797" s="117"/>
    </row>
    <row r="798" spans="1:9" ht="12.75">
      <c r="A798" s="10"/>
      <c r="B798" s="10"/>
      <c r="C798" s="10"/>
      <c r="D798" s="10"/>
      <c r="E798" s="10"/>
      <c r="F798" s="10"/>
      <c r="H798" s="84"/>
      <c r="I798" s="117"/>
    </row>
    <row r="799" spans="1:9" ht="12.75">
      <c r="A799" s="10"/>
      <c r="B799" s="10"/>
      <c r="C799" s="10"/>
      <c r="D799" s="10"/>
      <c r="E799" s="10"/>
      <c r="F799" s="10"/>
      <c r="H799" s="84"/>
      <c r="I799" s="117"/>
    </row>
    <row r="800" spans="1:9" ht="12.75">
      <c r="A800" s="10"/>
      <c r="B800" s="10"/>
      <c r="C800" s="10"/>
      <c r="D800" s="10"/>
      <c r="E800" s="10"/>
      <c r="F800" s="10"/>
      <c r="H800" s="84"/>
      <c r="I800" s="117"/>
    </row>
    <row r="801" spans="1:9" ht="12.75">
      <c r="A801" s="10"/>
      <c r="B801" s="10"/>
      <c r="C801" s="10"/>
      <c r="D801" s="10"/>
      <c r="E801" s="10"/>
      <c r="F801" s="10"/>
      <c r="H801" s="84"/>
      <c r="I801" s="117"/>
    </row>
    <row r="802" spans="1:9" ht="12.75">
      <c r="A802" s="10"/>
      <c r="B802" s="10"/>
      <c r="C802" s="10"/>
      <c r="D802" s="10"/>
      <c r="E802" s="10"/>
      <c r="F802" s="10"/>
      <c r="H802" s="84"/>
      <c r="I802" s="117"/>
    </row>
    <row r="803" spans="1:9" ht="12.75">
      <c r="A803" s="10"/>
      <c r="B803" s="10"/>
      <c r="C803" s="10"/>
      <c r="D803" s="10"/>
      <c r="E803" s="10"/>
      <c r="F803" s="10"/>
      <c r="H803" s="84"/>
      <c r="I803" s="117"/>
    </row>
    <row r="804" spans="1:9" ht="12.75">
      <c r="A804" s="10"/>
      <c r="B804" s="10"/>
      <c r="C804" s="10"/>
      <c r="D804" s="10"/>
      <c r="E804" s="10"/>
      <c r="F804" s="10"/>
      <c r="H804" s="84"/>
      <c r="I804" s="117"/>
    </row>
    <row r="805" spans="1:9" ht="12.75">
      <c r="A805" s="10"/>
      <c r="B805" s="10"/>
      <c r="C805" s="10"/>
      <c r="D805" s="10"/>
      <c r="E805" s="10"/>
      <c r="F805" s="10"/>
      <c r="H805" s="84"/>
      <c r="I805" s="117"/>
    </row>
    <row r="806" spans="1:9" ht="12.75">
      <c r="A806" s="10"/>
      <c r="B806" s="10"/>
      <c r="C806" s="10"/>
      <c r="D806" s="10"/>
      <c r="E806" s="10"/>
      <c r="F806" s="10"/>
      <c r="H806" s="84"/>
      <c r="I806" s="117"/>
    </row>
    <row r="807" spans="1:9" ht="12.75">
      <c r="A807" s="10"/>
      <c r="B807" s="10"/>
      <c r="C807" s="10"/>
      <c r="D807" s="10"/>
      <c r="E807" s="10"/>
      <c r="F807" s="10"/>
      <c r="H807" s="84"/>
      <c r="I807" s="117"/>
    </row>
    <row r="808" spans="1:9" ht="12.75">
      <c r="A808" s="10"/>
      <c r="B808" s="10"/>
      <c r="C808" s="10"/>
      <c r="D808" s="10"/>
      <c r="E808" s="10"/>
      <c r="F808" s="10"/>
      <c r="H808" s="84"/>
      <c r="I808" s="117"/>
    </row>
    <row r="809" spans="1:9" ht="12.75">
      <c r="A809" s="10"/>
      <c r="B809" s="10"/>
      <c r="C809" s="10"/>
      <c r="D809" s="10"/>
      <c r="E809" s="10"/>
      <c r="F809" s="10"/>
      <c r="H809" s="84"/>
      <c r="I809" s="117"/>
    </row>
    <row r="810" spans="1:9" ht="12.75">
      <c r="A810" s="10"/>
      <c r="B810" s="10"/>
      <c r="C810" s="10"/>
      <c r="D810" s="10"/>
      <c r="E810" s="10"/>
      <c r="F810" s="10"/>
      <c r="H810" s="84"/>
      <c r="I810" s="117"/>
    </row>
    <row r="811" spans="1:9" ht="12.75">
      <c r="A811" s="10"/>
      <c r="B811" s="10"/>
      <c r="C811" s="10"/>
      <c r="D811" s="10"/>
      <c r="E811" s="10"/>
      <c r="F811" s="10"/>
      <c r="H811" s="84"/>
      <c r="I811" s="117"/>
    </row>
    <row r="812" spans="1:9" ht="12.75">
      <c r="A812" s="10"/>
      <c r="B812" s="10"/>
      <c r="C812" s="10"/>
      <c r="D812" s="10"/>
      <c r="E812" s="10"/>
      <c r="F812" s="10"/>
      <c r="H812" s="84"/>
      <c r="I812" s="117"/>
    </row>
    <row r="813" spans="1:9" ht="12.75">
      <c r="A813" s="10"/>
      <c r="B813" s="10"/>
      <c r="C813" s="10"/>
      <c r="D813" s="10"/>
      <c r="E813" s="10"/>
      <c r="F813" s="10"/>
      <c r="H813" s="84"/>
      <c r="I813" s="117"/>
    </row>
    <row r="814" spans="1:9" ht="12.75">
      <c r="A814" s="10"/>
      <c r="B814" s="10"/>
      <c r="C814" s="10"/>
      <c r="D814" s="10"/>
      <c r="E814" s="10"/>
      <c r="F814" s="10"/>
      <c r="H814" s="84"/>
      <c r="I814" s="117"/>
    </row>
    <row r="815" spans="1:9" ht="12.75">
      <c r="A815" s="10"/>
      <c r="B815" s="10"/>
      <c r="C815" s="10"/>
      <c r="D815" s="10"/>
      <c r="E815" s="10"/>
      <c r="F815" s="10"/>
      <c r="H815" s="84"/>
      <c r="I815" s="117"/>
    </row>
    <row r="816" spans="1:9" ht="12.75">
      <c r="A816" s="10"/>
      <c r="B816" s="10"/>
      <c r="C816" s="10"/>
      <c r="D816" s="10"/>
      <c r="E816" s="10"/>
      <c r="F816" s="10"/>
      <c r="H816" s="84"/>
      <c r="I816" s="117"/>
    </row>
    <row r="817" spans="1:9" ht="12.75">
      <c r="A817" s="10"/>
      <c r="B817" s="10"/>
      <c r="C817" s="10"/>
      <c r="D817" s="10"/>
      <c r="E817" s="10"/>
      <c r="F817" s="10"/>
      <c r="H817" s="84"/>
      <c r="I817" s="117"/>
    </row>
    <row r="818" spans="1:9" ht="12.75">
      <c r="A818" s="10"/>
      <c r="B818" s="10"/>
      <c r="C818" s="10"/>
      <c r="D818" s="10"/>
      <c r="E818" s="10"/>
      <c r="F818" s="10"/>
      <c r="H818" s="84"/>
      <c r="I818" s="117"/>
    </row>
    <row r="819" spans="1:9" ht="12.75">
      <c r="A819" s="10"/>
      <c r="B819" s="10"/>
      <c r="C819" s="10"/>
      <c r="D819" s="10"/>
      <c r="E819" s="10"/>
      <c r="F819" s="10"/>
      <c r="H819" s="84"/>
      <c r="I819" s="117"/>
    </row>
    <row r="820" spans="1:9" ht="12.75">
      <c r="A820" s="10"/>
      <c r="B820" s="10"/>
      <c r="C820" s="10"/>
      <c r="D820" s="10"/>
      <c r="E820" s="10"/>
      <c r="F820" s="10"/>
      <c r="H820" s="84"/>
      <c r="I820" s="117"/>
    </row>
    <row r="821" spans="1:9" ht="12.75">
      <c r="A821" s="10"/>
      <c r="B821" s="10"/>
      <c r="C821" s="10"/>
      <c r="D821" s="10"/>
      <c r="E821" s="10"/>
      <c r="F821" s="10"/>
      <c r="H821" s="84"/>
      <c r="I821" s="117"/>
    </row>
    <row r="822" spans="1:9" ht="12.75">
      <c r="A822" s="10"/>
      <c r="B822" s="10"/>
      <c r="C822" s="10"/>
      <c r="D822" s="10"/>
      <c r="E822" s="10"/>
      <c r="F822" s="10"/>
      <c r="H822" s="84"/>
      <c r="I822" s="117"/>
    </row>
    <row r="823" spans="1:9" ht="12.75">
      <c r="A823" s="10"/>
      <c r="B823" s="10"/>
      <c r="C823" s="10"/>
      <c r="D823" s="10"/>
      <c r="E823" s="10"/>
      <c r="F823" s="10"/>
      <c r="H823" s="84"/>
      <c r="I823" s="117"/>
    </row>
    <row r="824" spans="1:9" ht="12.75">
      <c r="A824" s="10"/>
      <c r="B824" s="10"/>
      <c r="C824" s="10"/>
      <c r="D824" s="10"/>
      <c r="E824" s="10"/>
      <c r="F824" s="10"/>
      <c r="H824" s="84"/>
      <c r="I824" s="117"/>
    </row>
    <row r="825" spans="1:9" ht="12.75">
      <c r="A825" s="10"/>
      <c r="B825" s="10"/>
      <c r="C825" s="10"/>
      <c r="D825" s="10"/>
      <c r="E825" s="10"/>
      <c r="F825" s="10"/>
      <c r="H825" s="84"/>
      <c r="I825" s="117"/>
    </row>
    <row r="826" spans="1:9" ht="12.75">
      <c r="A826" s="10"/>
      <c r="B826" s="10"/>
      <c r="C826" s="10"/>
      <c r="D826" s="10"/>
      <c r="E826" s="10"/>
      <c r="F826" s="10"/>
      <c r="H826" s="84"/>
      <c r="I826" s="117"/>
    </row>
    <row r="827" spans="1:9" ht="12.75">
      <c r="A827" s="10"/>
      <c r="B827" s="10"/>
      <c r="C827" s="10"/>
      <c r="D827" s="10"/>
      <c r="E827" s="10"/>
      <c r="F827" s="10"/>
      <c r="H827" s="84"/>
      <c r="I827" s="117"/>
    </row>
    <row r="828" spans="1:9" ht="12.75">
      <c r="A828" s="10"/>
      <c r="B828" s="10"/>
      <c r="C828" s="10"/>
      <c r="D828" s="10"/>
      <c r="E828" s="10"/>
      <c r="F828" s="10"/>
      <c r="H828" s="84"/>
      <c r="I828" s="117"/>
    </row>
    <row r="829" spans="1:9" ht="12.75">
      <c r="A829" s="10"/>
      <c r="B829" s="10"/>
      <c r="C829" s="10"/>
      <c r="D829" s="10"/>
      <c r="E829" s="10"/>
      <c r="F829" s="10"/>
      <c r="H829" s="84"/>
      <c r="I829" s="117"/>
    </row>
    <row r="830" spans="1:9" ht="12.75">
      <c r="A830" s="10"/>
      <c r="B830" s="10"/>
      <c r="C830" s="10"/>
      <c r="D830" s="10"/>
      <c r="E830" s="10"/>
      <c r="F830" s="10"/>
      <c r="H830" s="84"/>
      <c r="I830" s="117"/>
    </row>
    <row r="831" spans="1:9" ht="12.75">
      <c r="A831" s="10"/>
      <c r="B831" s="10"/>
      <c r="C831" s="10"/>
      <c r="D831" s="10"/>
      <c r="E831" s="10"/>
      <c r="F831" s="10"/>
      <c r="H831" s="84"/>
      <c r="I831" s="117"/>
    </row>
    <row r="832" spans="1:9" ht="12.75">
      <c r="A832" s="10"/>
      <c r="B832" s="10"/>
      <c r="C832" s="10"/>
      <c r="D832" s="10"/>
      <c r="E832" s="10"/>
      <c r="F832" s="10"/>
      <c r="H832" s="84"/>
      <c r="I832" s="117"/>
    </row>
    <row r="833" spans="1:9" ht="12.75">
      <c r="A833" s="10"/>
      <c r="B833" s="10"/>
      <c r="C833" s="10"/>
      <c r="D833" s="10"/>
      <c r="E833" s="10"/>
      <c r="F833" s="10"/>
      <c r="H833" s="84"/>
      <c r="I833" s="117"/>
    </row>
    <row r="834" spans="1:9" ht="12.75">
      <c r="A834" s="10"/>
      <c r="B834" s="10"/>
      <c r="C834" s="10"/>
      <c r="D834" s="10"/>
      <c r="E834" s="10"/>
      <c r="F834" s="10"/>
      <c r="H834" s="84"/>
      <c r="I834" s="117"/>
    </row>
    <row r="835" spans="1:9" ht="12.75">
      <c r="A835" s="10"/>
      <c r="B835" s="10"/>
      <c r="C835" s="10"/>
      <c r="D835" s="10"/>
      <c r="E835" s="10"/>
      <c r="F835" s="10"/>
      <c r="H835" s="84"/>
      <c r="I835" s="117"/>
    </row>
    <row r="836" spans="1:9" ht="12.75">
      <c r="A836" s="10"/>
      <c r="B836" s="10"/>
      <c r="C836" s="10"/>
      <c r="D836" s="10"/>
      <c r="E836" s="10"/>
      <c r="F836" s="10"/>
      <c r="H836" s="84"/>
      <c r="I836" s="117"/>
    </row>
    <row r="837" spans="1:9" ht="12.75">
      <c r="A837" s="10"/>
      <c r="B837" s="10"/>
      <c r="C837" s="10"/>
      <c r="D837" s="10"/>
      <c r="E837" s="10"/>
      <c r="F837" s="10"/>
      <c r="H837" s="84"/>
      <c r="I837" s="117"/>
    </row>
    <row r="838" spans="1:9" ht="12.75">
      <c r="A838" s="10"/>
      <c r="B838" s="10"/>
      <c r="C838" s="10"/>
      <c r="D838" s="10"/>
      <c r="E838" s="10"/>
      <c r="F838" s="10"/>
      <c r="H838" s="84"/>
      <c r="I838" s="117"/>
    </row>
    <row r="839" spans="1:9" ht="12.75">
      <c r="A839" s="10"/>
      <c r="B839" s="10"/>
      <c r="C839" s="10"/>
      <c r="D839" s="10"/>
      <c r="E839" s="10"/>
      <c r="F839" s="10"/>
      <c r="H839" s="84"/>
      <c r="I839" s="117"/>
    </row>
    <row r="840" spans="1:9" ht="12.75">
      <c r="A840" s="10"/>
      <c r="B840" s="10"/>
      <c r="C840" s="10"/>
      <c r="D840" s="10"/>
      <c r="E840" s="10"/>
      <c r="F840" s="10"/>
      <c r="H840" s="84"/>
      <c r="I840" s="117"/>
    </row>
    <row r="841" spans="1:9" ht="12.75">
      <c r="A841" s="10"/>
      <c r="B841" s="10"/>
      <c r="C841" s="10"/>
      <c r="D841" s="10"/>
      <c r="E841" s="10"/>
      <c r="F841" s="10"/>
      <c r="H841" s="84"/>
      <c r="I841" s="117"/>
    </row>
    <row r="842" spans="1:9" ht="12.75">
      <c r="A842" s="10"/>
      <c r="B842" s="10"/>
      <c r="C842" s="10"/>
      <c r="D842" s="10"/>
      <c r="E842" s="10"/>
      <c r="F842" s="10"/>
      <c r="H842" s="84"/>
      <c r="I842" s="117"/>
    </row>
    <row r="843" spans="1:9" ht="12.75">
      <c r="A843" s="10"/>
      <c r="B843" s="10"/>
      <c r="C843" s="10"/>
      <c r="D843" s="10"/>
      <c r="E843" s="10"/>
      <c r="F843" s="10"/>
      <c r="H843" s="84"/>
      <c r="I843" s="117"/>
    </row>
    <row r="844" spans="1:9" ht="12.75">
      <c r="A844" s="10"/>
      <c r="B844" s="10"/>
      <c r="C844" s="10"/>
      <c r="D844" s="10"/>
      <c r="E844" s="10"/>
      <c r="F844" s="10"/>
      <c r="H844" s="84"/>
      <c r="I844" s="117"/>
    </row>
    <row r="845" spans="1:9" ht="12.75">
      <c r="A845" s="10"/>
      <c r="B845" s="10"/>
      <c r="C845" s="10"/>
      <c r="D845" s="10"/>
      <c r="E845" s="10"/>
      <c r="F845" s="10"/>
      <c r="H845" s="84"/>
      <c r="I845" s="117"/>
    </row>
    <row r="846" spans="1:9" ht="12.75">
      <c r="A846" s="10"/>
      <c r="B846" s="10"/>
      <c r="C846" s="10"/>
      <c r="D846" s="10"/>
      <c r="E846" s="10"/>
      <c r="F846" s="10"/>
      <c r="H846" s="84"/>
      <c r="I846" s="117"/>
    </row>
    <row r="847" spans="1:9" ht="12.75">
      <c r="A847" s="10"/>
      <c r="B847" s="10"/>
      <c r="C847" s="10"/>
      <c r="D847" s="10"/>
      <c r="E847" s="10"/>
      <c r="F847" s="10"/>
      <c r="H847" s="84"/>
      <c r="I847" s="117"/>
    </row>
    <row r="848" spans="1:9" ht="12.75">
      <c r="A848" s="10"/>
      <c r="B848" s="10"/>
      <c r="C848" s="10"/>
      <c r="D848" s="10"/>
      <c r="E848" s="10"/>
      <c r="F848" s="10"/>
      <c r="H848" s="84"/>
      <c r="I848" s="117"/>
    </row>
    <row r="849" spans="1:9" ht="12.75">
      <c r="A849" s="10"/>
      <c r="B849" s="10"/>
      <c r="C849" s="10"/>
      <c r="D849" s="10"/>
      <c r="E849" s="10"/>
      <c r="F849" s="10"/>
      <c r="H849" s="84"/>
      <c r="I849" s="117"/>
    </row>
    <row r="850" spans="1:9" ht="12.75">
      <c r="A850" s="10"/>
      <c r="B850" s="10"/>
      <c r="C850" s="10"/>
      <c r="D850" s="10"/>
      <c r="E850" s="10"/>
      <c r="F850" s="10"/>
      <c r="H850" s="84"/>
      <c r="I850" s="117"/>
    </row>
    <row r="851" spans="1:9" ht="12.75">
      <c r="A851" s="10"/>
      <c r="B851" s="10"/>
      <c r="C851" s="10"/>
      <c r="D851" s="10"/>
      <c r="E851" s="10"/>
      <c r="F851" s="10"/>
      <c r="H851" s="84"/>
      <c r="I851" s="117"/>
    </row>
    <row r="852" spans="1:9" ht="12.75">
      <c r="A852" s="10"/>
      <c r="B852" s="10"/>
      <c r="C852" s="10"/>
      <c r="D852" s="10"/>
      <c r="E852" s="10"/>
      <c r="F852" s="10"/>
      <c r="H852" s="84"/>
      <c r="I852" s="117"/>
    </row>
    <row r="853" spans="1:9" ht="12.75">
      <c r="A853" s="10"/>
      <c r="B853" s="10"/>
      <c r="C853" s="10"/>
      <c r="D853" s="10"/>
      <c r="E853" s="10"/>
      <c r="F853" s="10"/>
      <c r="H853" s="84"/>
      <c r="I853" s="117"/>
    </row>
    <row r="854" spans="1:9" ht="12.75">
      <c r="A854" s="10"/>
      <c r="B854" s="10"/>
      <c r="C854" s="10"/>
      <c r="D854" s="10"/>
      <c r="E854" s="10"/>
      <c r="F854" s="10"/>
      <c r="H854" s="84"/>
      <c r="I854" s="117"/>
    </row>
    <row r="855" spans="1:9" ht="12.75">
      <c r="A855" s="10"/>
      <c r="B855" s="10"/>
      <c r="C855" s="10"/>
      <c r="D855" s="10"/>
      <c r="E855" s="10"/>
      <c r="F855" s="10"/>
      <c r="H855" s="84"/>
      <c r="I855" s="117"/>
    </row>
    <row r="856" spans="1:9" ht="12.75">
      <c r="A856" s="10"/>
      <c r="B856" s="10"/>
      <c r="C856" s="10"/>
      <c r="D856" s="10"/>
      <c r="E856" s="10"/>
      <c r="F856" s="10"/>
      <c r="H856" s="84"/>
      <c r="I856" s="117"/>
    </row>
    <row r="857" spans="1:9" ht="12.75">
      <c r="A857" s="10"/>
      <c r="B857" s="10"/>
      <c r="C857" s="10"/>
      <c r="D857" s="10"/>
      <c r="E857" s="10"/>
      <c r="F857" s="10"/>
      <c r="H857" s="84"/>
      <c r="I857" s="117"/>
    </row>
    <row r="858" spans="1:9" ht="12.75">
      <c r="A858" s="10"/>
      <c r="B858" s="10"/>
      <c r="C858" s="10"/>
      <c r="D858" s="10"/>
      <c r="E858" s="10"/>
      <c r="F858" s="10"/>
      <c r="H858" s="84"/>
      <c r="I858" s="117"/>
    </row>
    <row r="859" spans="1:9" ht="12.75">
      <c r="A859" s="10"/>
      <c r="B859" s="10"/>
      <c r="C859" s="10"/>
      <c r="D859" s="10"/>
      <c r="E859" s="10"/>
      <c r="F859" s="10"/>
      <c r="H859" s="84"/>
      <c r="I859" s="117"/>
    </row>
    <row r="860" spans="1:9" ht="12.75">
      <c r="A860" s="10"/>
      <c r="B860" s="10"/>
      <c r="C860" s="10"/>
      <c r="D860" s="10"/>
      <c r="E860" s="10"/>
      <c r="F860" s="10"/>
      <c r="H860" s="84"/>
      <c r="I860" s="117"/>
    </row>
    <row r="861" spans="1:9" ht="12.75">
      <c r="A861" s="10"/>
      <c r="B861" s="10"/>
      <c r="C861" s="10"/>
      <c r="D861" s="10"/>
      <c r="E861" s="10"/>
      <c r="F861" s="10"/>
      <c r="H861" s="84"/>
      <c r="I861" s="117"/>
    </row>
    <row r="862" spans="1:9" ht="12.75">
      <c r="A862" s="10"/>
      <c r="B862" s="10"/>
      <c r="C862" s="10"/>
      <c r="D862" s="10"/>
      <c r="E862" s="10"/>
      <c r="F862" s="10"/>
      <c r="H862" s="84"/>
      <c r="I862" s="117"/>
    </row>
    <row r="863" spans="1:9" ht="12.75">
      <c r="A863" s="10"/>
      <c r="B863" s="10"/>
      <c r="C863" s="10"/>
      <c r="D863" s="10"/>
      <c r="E863" s="10"/>
      <c r="F863" s="10"/>
      <c r="H863" s="84"/>
      <c r="I863" s="117"/>
    </row>
    <row r="864" spans="1:9" ht="12.75">
      <c r="A864" s="10"/>
      <c r="B864" s="10"/>
      <c r="C864" s="10"/>
      <c r="D864" s="10"/>
      <c r="E864" s="10"/>
      <c r="F864" s="10"/>
      <c r="H864" s="84"/>
      <c r="I864" s="117"/>
    </row>
    <row r="865" spans="1:9" ht="12.75">
      <c r="A865" s="10"/>
      <c r="B865" s="10"/>
      <c r="C865" s="10"/>
      <c r="D865" s="10"/>
      <c r="E865" s="10"/>
      <c r="F865" s="10"/>
      <c r="H865" s="84"/>
      <c r="I865" s="117"/>
    </row>
    <row r="866" spans="1:9" ht="12.75">
      <c r="A866" s="10"/>
      <c r="B866" s="10"/>
      <c r="C866" s="10"/>
      <c r="D866" s="10"/>
      <c r="E866" s="10"/>
      <c r="F866" s="10"/>
      <c r="H866" s="84"/>
      <c r="I866" s="117"/>
    </row>
    <row r="867" spans="1:9" ht="12.75">
      <c r="A867" s="10"/>
      <c r="B867" s="10"/>
      <c r="C867" s="10"/>
      <c r="D867" s="10"/>
      <c r="E867" s="10"/>
      <c r="F867" s="10"/>
      <c r="H867" s="84"/>
      <c r="I867" s="117"/>
    </row>
    <row r="868" spans="1:9" ht="12.75">
      <c r="A868" s="10"/>
      <c r="B868" s="10"/>
      <c r="C868" s="10"/>
      <c r="D868" s="10"/>
      <c r="E868" s="10"/>
      <c r="F868" s="10"/>
      <c r="H868" s="84"/>
      <c r="I868" s="117"/>
    </row>
    <row r="869" spans="1:9" ht="12.75">
      <c r="A869" s="10"/>
      <c r="B869" s="10"/>
      <c r="C869" s="10"/>
      <c r="D869" s="10"/>
      <c r="E869" s="10"/>
      <c r="F869" s="10"/>
      <c r="H869" s="84"/>
      <c r="I869" s="117"/>
    </row>
    <row r="870" spans="1:9" ht="12.75">
      <c r="A870" s="10"/>
      <c r="B870" s="10"/>
      <c r="C870" s="10"/>
      <c r="D870" s="10"/>
      <c r="E870" s="10"/>
      <c r="F870" s="10"/>
      <c r="H870" s="84"/>
      <c r="I870" s="117"/>
    </row>
    <row r="871" spans="1:9" ht="12.75">
      <c r="A871" s="10"/>
      <c r="B871" s="10"/>
      <c r="C871" s="10"/>
      <c r="D871" s="10"/>
      <c r="E871" s="10"/>
      <c r="F871" s="10"/>
      <c r="H871" s="84"/>
      <c r="I871" s="117"/>
    </row>
    <row r="872" spans="1:9" ht="12.75">
      <c r="A872" s="10"/>
      <c r="B872" s="10"/>
      <c r="C872" s="10"/>
      <c r="D872" s="10"/>
      <c r="E872" s="10"/>
      <c r="F872" s="10"/>
      <c r="H872" s="84"/>
      <c r="I872" s="117"/>
    </row>
    <row r="873" spans="1:9" ht="12.75">
      <c r="A873" s="10"/>
      <c r="B873" s="10"/>
      <c r="C873" s="10"/>
      <c r="D873" s="10"/>
      <c r="E873" s="10"/>
      <c r="F873" s="10"/>
      <c r="H873" s="84"/>
      <c r="I873" s="117"/>
    </row>
    <row r="874" spans="1:9" ht="12.75">
      <c r="A874" s="10"/>
      <c r="B874" s="10"/>
      <c r="C874" s="10"/>
      <c r="D874" s="10"/>
      <c r="E874" s="10"/>
      <c r="F874" s="10"/>
      <c r="H874" s="84"/>
      <c r="I874" s="117"/>
    </row>
    <row r="875" spans="1:9" ht="12.75">
      <c r="A875" s="10"/>
      <c r="B875" s="10"/>
      <c r="C875" s="10"/>
      <c r="D875" s="10"/>
      <c r="E875" s="10"/>
      <c r="F875" s="10"/>
      <c r="H875" s="84"/>
      <c r="I875" s="117"/>
    </row>
    <row r="876" spans="1:9" ht="12.75">
      <c r="A876" s="10"/>
      <c r="B876" s="10"/>
      <c r="C876" s="10"/>
      <c r="D876" s="10"/>
      <c r="E876" s="10"/>
      <c r="F876" s="10"/>
      <c r="H876" s="84"/>
      <c r="I876" s="117"/>
    </row>
    <row r="877" spans="1:9" ht="12.75">
      <c r="A877" s="10"/>
      <c r="B877" s="10"/>
      <c r="C877" s="10"/>
      <c r="D877" s="10"/>
      <c r="E877" s="10"/>
      <c r="F877" s="10"/>
      <c r="H877" s="84"/>
      <c r="I877" s="117"/>
    </row>
    <row r="878" spans="1:9" ht="12.75">
      <c r="A878" s="10"/>
      <c r="B878" s="10"/>
      <c r="C878" s="10"/>
      <c r="D878" s="10"/>
      <c r="E878" s="10"/>
      <c r="F878" s="10"/>
      <c r="H878" s="84"/>
      <c r="I878" s="117"/>
    </row>
    <row r="879" spans="1:9" ht="12.75">
      <c r="A879" s="10"/>
      <c r="B879" s="10"/>
      <c r="C879" s="10"/>
      <c r="D879" s="10"/>
      <c r="E879" s="10"/>
      <c r="F879" s="10"/>
      <c r="H879" s="84"/>
      <c r="I879" s="117"/>
    </row>
    <row r="880" spans="1:9" ht="12.75">
      <c r="A880" s="10"/>
      <c r="B880" s="10"/>
      <c r="C880" s="10"/>
      <c r="D880" s="10"/>
      <c r="E880" s="10"/>
      <c r="F880" s="10"/>
      <c r="H880" s="84"/>
      <c r="I880" s="117"/>
    </row>
    <row r="881" spans="1:9" ht="12.75">
      <c r="A881" s="10"/>
      <c r="B881" s="10"/>
      <c r="C881" s="10"/>
      <c r="D881" s="10"/>
      <c r="E881" s="10"/>
      <c r="F881" s="10"/>
      <c r="H881" s="84"/>
      <c r="I881" s="117"/>
    </row>
    <row r="882" spans="1:9" ht="12.75">
      <c r="A882" s="10"/>
      <c r="B882" s="10"/>
      <c r="C882" s="10"/>
      <c r="D882" s="10"/>
      <c r="E882" s="10"/>
      <c r="F882" s="10"/>
      <c r="H882" s="84"/>
      <c r="I882" s="117"/>
    </row>
    <row r="883" spans="1:9" ht="12.75">
      <c r="A883" s="10"/>
      <c r="B883" s="10"/>
      <c r="C883" s="10"/>
      <c r="D883" s="10"/>
      <c r="E883" s="10"/>
      <c r="F883" s="10"/>
      <c r="H883" s="84"/>
      <c r="I883" s="117"/>
    </row>
    <row r="884" spans="1:9" ht="12.75">
      <c r="A884" s="10"/>
      <c r="B884" s="10"/>
      <c r="C884" s="10"/>
      <c r="D884" s="10"/>
      <c r="E884" s="10"/>
      <c r="F884" s="10"/>
      <c r="H884" s="84"/>
      <c r="I884" s="117"/>
    </row>
    <row r="885" spans="1:9" ht="12.75">
      <c r="A885" s="10"/>
      <c r="B885" s="10"/>
      <c r="C885" s="10"/>
      <c r="D885" s="10"/>
      <c r="E885" s="10"/>
      <c r="F885" s="10"/>
      <c r="H885" s="84"/>
      <c r="I885" s="117"/>
    </row>
    <row r="886" spans="1:9" ht="12.75">
      <c r="A886" s="10"/>
      <c r="B886" s="10"/>
      <c r="C886" s="10"/>
      <c r="D886" s="10"/>
      <c r="E886" s="10"/>
      <c r="F886" s="10"/>
      <c r="H886" s="84"/>
      <c r="I886" s="117"/>
    </row>
    <row r="887" spans="1:9" ht="12.75">
      <c r="A887" s="10"/>
      <c r="B887" s="10"/>
      <c r="C887" s="10"/>
      <c r="D887" s="10"/>
      <c r="E887" s="10"/>
      <c r="F887" s="10"/>
      <c r="H887" s="84"/>
      <c r="I887" s="117"/>
    </row>
    <row r="888" spans="1:9" ht="12.75">
      <c r="A888" s="10"/>
      <c r="B888" s="10"/>
      <c r="C888" s="10"/>
      <c r="D888" s="10"/>
      <c r="E888" s="10"/>
      <c r="F888" s="10"/>
      <c r="H888" s="84"/>
      <c r="I888" s="117"/>
    </row>
    <row r="889" spans="1:9" ht="12.75">
      <c r="A889" s="10"/>
      <c r="B889" s="10"/>
      <c r="C889" s="10"/>
      <c r="D889" s="10"/>
      <c r="E889" s="10"/>
      <c r="F889" s="10"/>
      <c r="H889" s="84"/>
      <c r="I889" s="117"/>
    </row>
    <row r="890" spans="1:9" ht="12.75">
      <c r="A890" s="10"/>
      <c r="B890" s="10"/>
      <c r="C890" s="10"/>
      <c r="D890" s="10"/>
      <c r="E890" s="10"/>
      <c r="F890" s="10"/>
      <c r="H890" s="84"/>
      <c r="I890" s="117"/>
    </row>
    <row r="891" spans="1:9" ht="12.75">
      <c r="A891" s="10"/>
      <c r="B891" s="10"/>
      <c r="C891" s="10"/>
      <c r="D891" s="10"/>
      <c r="E891" s="10"/>
      <c r="F891" s="10"/>
      <c r="H891" s="84"/>
      <c r="I891" s="117"/>
    </row>
    <row r="892" spans="1:9" ht="12.75">
      <c r="A892" s="10"/>
      <c r="B892" s="10"/>
      <c r="C892" s="10"/>
      <c r="D892" s="10"/>
      <c r="E892" s="10"/>
      <c r="F892" s="10"/>
      <c r="H892" s="84"/>
      <c r="I892" s="117"/>
    </row>
    <row r="893" spans="1:9" ht="12.75">
      <c r="A893" s="10"/>
      <c r="B893" s="10"/>
      <c r="C893" s="10"/>
      <c r="D893" s="10"/>
      <c r="E893" s="10"/>
      <c r="F893" s="10"/>
      <c r="H893" s="84"/>
      <c r="I893" s="117"/>
    </row>
    <row r="894" spans="1:9" ht="12.75">
      <c r="A894" s="10"/>
      <c r="B894" s="10"/>
      <c r="C894" s="10"/>
      <c r="D894" s="10"/>
      <c r="E894" s="10"/>
      <c r="F894" s="10"/>
      <c r="H894" s="84"/>
      <c r="I894" s="117"/>
    </row>
    <row r="895" spans="1:9" ht="12.75">
      <c r="A895" s="10"/>
      <c r="B895" s="10"/>
      <c r="C895" s="10"/>
      <c r="D895" s="10"/>
      <c r="E895" s="10"/>
      <c r="F895" s="10"/>
      <c r="H895" s="84"/>
      <c r="I895" s="117"/>
    </row>
    <row r="896" spans="1:9" ht="12.75">
      <c r="A896" s="10"/>
      <c r="B896" s="10"/>
      <c r="C896" s="10"/>
      <c r="D896" s="10"/>
      <c r="E896" s="10"/>
      <c r="F896" s="10"/>
      <c r="H896" s="84"/>
      <c r="I896" s="117"/>
    </row>
    <row r="897" spans="1:9" ht="12.75">
      <c r="A897" s="10"/>
      <c r="B897" s="10"/>
      <c r="C897" s="10"/>
      <c r="D897" s="10"/>
      <c r="E897" s="10"/>
      <c r="F897" s="10"/>
      <c r="H897" s="84"/>
      <c r="I897" s="117"/>
    </row>
    <row r="898" spans="1:9" ht="12.75">
      <c r="A898" s="10"/>
      <c r="B898" s="10"/>
      <c r="C898" s="10"/>
      <c r="D898" s="10"/>
      <c r="E898" s="10"/>
      <c r="F898" s="10"/>
      <c r="H898" s="84"/>
      <c r="I898" s="117"/>
    </row>
    <row r="899" spans="1:9" ht="12.75">
      <c r="A899" s="10"/>
      <c r="B899" s="10"/>
      <c r="C899" s="10"/>
      <c r="D899" s="10"/>
      <c r="E899" s="10"/>
      <c r="F899" s="10"/>
      <c r="H899" s="84"/>
      <c r="I899" s="117"/>
    </row>
    <row r="900" spans="1:9" ht="12.75">
      <c r="A900" s="10"/>
      <c r="B900" s="10"/>
      <c r="C900" s="10"/>
      <c r="D900" s="10"/>
      <c r="E900" s="10"/>
      <c r="F900" s="10"/>
      <c r="H900" s="84"/>
      <c r="I900" s="117"/>
    </row>
    <row r="901" spans="1:9" ht="12.75">
      <c r="A901" s="10"/>
      <c r="B901" s="10"/>
      <c r="C901" s="10"/>
      <c r="D901" s="10"/>
      <c r="E901" s="10"/>
      <c r="F901" s="10"/>
      <c r="H901" s="84"/>
      <c r="I901" s="117"/>
    </row>
    <row r="902" spans="1:9" ht="12.75">
      <c r="A902" s="10"/>
      <c r="B902" s="10"/>
      <c r="C902" s="10"/>
      <c r="D902" s="10"/>
      <c r="E902" s="10"/>
      <c r="F902" s="10"/>
      <c r="H902" s="84"/>
      <c r="I902" s="117"/>
    </row>
    <row r="903" spans="1:9" ht="12.75">
      <c r="A903" s="10"/>
      <c r="B903" s="10"/>
      <c r="C903" s="10"/>
      <c r="D903" s="10"/>
      <c r="E903" s="10"/>
      <c r="F903" s="10"/>
      <c r="H903" s="84"/>
      <c r="I903" s="117"/>
    </row>
    <row r="904" spans="1:9" ht="12.75">
      <c r="A904" s="10"/>
      <c r="B904" s="10"/>
      <c r="C904" s="10"/>
      <c r="D904" s="10"/>
      <c r="E904" s="10"/>
      <c r="F904" s="10"/>
      <c r="H904" s="84"/>
      <c r="I904" s="117"/>
    </row>
    <row r="905" spans="1:9" ht="12.75">
      <c r="A905" s="10"/>
      <c r="B905" s="10"/>
      <c r="C905" s="10"/>
      <c r="D905" s="10"/>
      <c r="E905" s="10"/>
      <c r="F905" s="10"/>
      <c r="H905" s="84"/>
      <c r="I905" s="117"/>
    </row>
    <row r="906" spans="1:9" ht="12.75">
      <c r="A906" s="10"/>
      <c r="B906" s="10"/>
      <c r="C906" s="10"/>
      <c r="D906" s="10"/>
      <c r="E906" s="10"/>
      <c r="F906" s="10"/>
      <c r="H906" s="84"/>
      <c r="I906" s="117"/>
    </row>
    <row r="907" spans="1:9" ht="12.75">
      <c r="A907" s="10"/>
      <c r="B907" s="10"/>
      <c r="C907" s="10"/>
      <c r="D907" s="10"/>
      <c r="E907" s="10"/>
      <c r="F907" s="10"/>
      <c r="H907" s="84"/>
      <c r="I907" s="117"/>
    </row>
    <row r="908" spans="1:9" ht="12.75">
      <c r="A908" s="10"/>
      <c r="B908" s="10"/>
      <c r="C908" s="10"/>
      <c r="D908" s="10"/>
      <c r="E908" s="10"/>
      <c r="F908" s="10"/>
      <c r="H908" s="84"/>
      <c r="I908" s="117"/>
    </row>
    <row r="909" spans="1:9" ht="12.75">
      <c r="A909" s="10"/>
      <c r="B909" s="10"/>
      <c r="C909" s="10"/>
      <c r="D909" s="10"/>
      <c r="E909" s="10"/>
      <c r="F909" s="10"/>
      <c r="H909" s="84"/>
      <c r="I909" s="117"/>
    </row>
    <row r="910" spans="1:9" ht="12.75">
      <c r="A910" s="10"/>
      <c r="B910" s="10"/>
      <c r="C910" s="10"/>
      <c r="D910" s="10"/>
      <c r="E910" s="10"/>
      <c r="F910" s="10"/>
      <c r="H910" s="84"/>
      <c r="I910" s="117"/>
    </row>
    <row r="911" spans="1:9" ht="12.75">
      <c r="A911" s="10"/>
      <c r="B911" s="10"/>
      <c r="C911" s="10"/>
      <c r="D911" s="10"/>
      <c r="E911" s="10"/>
      <c r="F911" s="10"/>
      <c r="H911" s="84"/>
      <c r="I911" s="117"/>
    </row>
    <row r="912" spans="1:9" ht="12.75">
      <c r="A912" s="10"/>
      <c r="B912" s="10"/>
      <c r="C912" s="10"/>
      <c r="D912" s="10"/>
      <c r="E912" s="10"/>
      <c r="F912" s="10"/>
      <c r="H912" s="84"/>
      <c r="I912" s="117"/>
    </row>
    <row r="913" spans="1:9" ht="12.75">
      <c r="A913" s="10"/>
      <c r="B913" s="10"/>
      <c r="C913" s="10"/>
      <c r="D913" s="10"/>
      <c r="E913" s="10"/>
      <c r="F913" s="10"/>
      <c r="H913" s="84"/>
      <c r="I913" s="117"/>
    </row>
    <row r="914" spans="1:9" ht="12.75">
      <c r="A914" s="10"/>
      <c r="B914" s="10"/>
      <c r="C914" s="10"/>
      <c r="D914" s="10"/>
      <c r="E914" s="10"/>
      <c r="F914" s="10"/>
      <c r="H914" s="84"/>
      <c r="I914" s="117"/>
    </row>
    <row r="915" spans="1:9" ht="12.75">
      <c r="A915" s="10"/>
      <c r="B915" s="10"/>
      <c r="C915" s="10"/>
      <c r="D915" s="10"/>
      <c r="E915" s="10"/>
      <c r="F915" s="10"/>
      <c r="H915" s="84"/>
      <c r="I915" s="117"/>
    </row>
    <row r="916" spans="1:9" ht="12.75">
      <c r="A916" s="10"/>
      <c r="B916" s="10"/>
      <c r="C916" s="10"/>
      <c r="D916" s="10"/>
      <c r="E916" s="10"/>
      <c r="F916" s="10"/>
      <c r="H916" s="84"/>
      <c r="I916" s="117"/>
    </row>
    <row r="917" spans="1:9" ht="12.75">
      <c r="A917" s="10"/>
      <c r="B917" s="10"/>
      <c r="C917" s="10"/>
      <c r="D917" s="10"/>
      <c r="E917" s="10"/>
      <c r="F917" s="10"/>
      <c r="H917" s="84"/>
      <c r="I917" s="117"/>
    </row>
    <row r="918" spans="1:9" ht="12.75">
      <c r="A918" s="10"/>
      <c r="B918" s="10"/>
      <c r="C918" s="10"/>
      <c r="D918" s="10"/>
      <c r="E918" s="10"/>
      <c r="F918" s="10"/>
      <c r="H918" s="84"/>
      <c r="I918" s="117"/>
    </row>
    <row r="919" spans="1:9" ht="12.75">
      <c r="A919" s="10"/>
      <c r="B919" s="10"/>
      <c r="C919" s="10"/>
      <c r="D919" s="10"/>
      <c r="E919" s="10"/>
      <c r="F919" s="10"/>
      <c r="H919" s="84"/>
      <c r="I919" s="117"/>
    </row>
    <row r="920" spans="1:9" ht="12.75">
      <c r="A920" s="10"/>
      <c r="B920" s="10"/>
      <c r="C920" s="10"/>
      <c r="D920" s="10"/>
      <c r="E920" s="10"/>
      <c r="F920" s="10"/>
      <c r="H920" s="84"/>
      <c r="I920" s="117"/>
    </row>
    <row r="921" spans="1:9" ht="12.75">
      <c r="A921" s="10"/>
      <c r="B921" s="10"/>
      <c r="C921" s="10"/>
      <c r="D921" s="10"/>
      <c r="E921" s="10"/>
      <c r="F921" s="10"/>
      <c r="H921" s="84"/>
      <c r="I921" s="117"/>
    </row>
    <row r="922" spans="1:9" ht="12.75">
      <c r="A922" s="10"/>
      <c r="B922" s="10"/>
      <c r="C922" s="10"/>
      <c r="D922" s="10"/>
      <c r="E922" s="10"/>
      <c r="F922" s="10"/>
      <c r="H922" s="84"/>
      <c r="I922" s="117"/>
    </row>
    <row r="923" spans="1:9" ht="12.75">
      <c r="A923" s="10"/>
      <c r="B923" s="10"/>
      <c r="C923" s="10"/>
      <c r="D923" s="10"/>
      <c r="E923" s="10"/>
      <c r="F923" s="10"/>
      <c r="H923" s="84"/>
      <c r="I923" s="117"/>
    </row>
    <row r="924" spans="1:9" ht="12.75">
      <c r="A924" s="10"/>
      <c r="B924" s="10"/>
      <c r="C924" s="10"/>
      <c r="D924" s="10"/>
      <c r="E924" s="10"/>
      <c r="F924" s="10"/>
      <c r="H924" s="84"/>
      <c r="I924" s="117"/>
    </row>
    <row r="925" spans="1:9" ht="12.75">
      <c r="A925" s="10"/>
      <c r="B925" s="10"/>
      <c r="C925" s="10"/>
      <c r="D925" s="10"/>
      <c r="E925" s="10"/>
      <c r="F925" s="10"/>
      <c r="H925" s="84"/>
      <c r="I925" s="117"/>
    </row>
    <row r="926" spans="1:9" ht="12.75">
      <c r="A926" s="10"/>
      <c r="B926" s="10"/>
      <c r="C926" s="10"/>
      <c r="D926" s="10"/>
      <c r="E926" s="10"/>
      <c r="F926" s="10"/>
      <c r="H926" s="84"/>
      <c r="I926" s="117"/>
    </row>
    <row r="927" spans="1:9" ht="12.75">
      <c r="A927" s="10"/>
      <c r="B927" s="10"/>
      <c r="C927" s="10"/>
      <c r="D927" s="10"/>
      <c r="E927" s="10"/>
      <c r="F927" s="10"/>
      <c r="H927" s="84"/>
      <c r="I927" s="117"/>
    </row>
    <row r="928" spans="1:9" ht="12.75">
      <c r="A928" s="10"/>
      <c r="B928" s="10"/>
      <c r="C928" s="10"/>
      <c r="D928" s="10"/>
      <c r="E928" s="10"/>
      <c r="F928" s="10"/>
      <c r="H928" s="84"/>
      <c r="I928" s="117"/>
    </row>
    <row r="929" spans="1:9" ht="12.75">
      <c r="A929" s="10"/>
      <c r="B929" s="10"/>
      <c r="C929" s="10"/>
      <c r="D929" s="10"/>
      <c r="E929" s="10"/>
      <c r="F929" s="10"/>
      <c r="H929" s="84"/>
      <c r="I929" s="117"/>
    </row>
    <row r="930" spans="1:9" ht="12.75">
      <c r="A930" s="10"/>
      <c r="B930" s="10"/>
      <c r="C930" s="10"/>
      <c r="D930" s="10"/>
      <c r="E930" s="10"/>
      <c r="F930" s="10"/>
      <c r="H930" s="84"/>
      <c r="I930" s="117"/>
    </row>
    <row r="931" spans="1:9" ht="12.75">
      <c r="A931" s="10"/>
      <c r="B931" s="10"/>
      <c r="C931" s="10"/>
      <c r="D931" s="10"/>
      <c r="E931" s="10"/>
      <c r="F931" s="10"/>
      <c r="H931" s="84"/>
      <c r="I931" s="117"/>
    </row>
    <row r="932" spans="1:9" ht="12.75">
      <c r="A932" s="10"/>
      <c r="B932" s="10"/>
      <c r="C932" s="10"/>
      <c r="D932" s="10"/>
      <c r="E932" s="10"/>
      <c r="F932" s="10"/>
      <c r="H932" s="84"/>
      <c r="I932" s="117"/>
    </row>
    <row r="933" spans="1:9" ht="12.75">
      <c r="A933" s="10"/>
      <c r="B933" s="10"/>
      <c r="C933" s="10"/>
      <c r="D933" s="10"/>
      <c r="E933" s="10"/>
      <c r="F933" s="10"/>
      <c r="H933" s="84"/>
      <c r="I933" s="117"/>
    </row>
    <row r="934" spans="1:9" ht="12.75">
      <c r="A934" s="10"/>
      <c r="B934" s="10"/>
      <c r="C934" s="10"/>
      <c r="D934" s="10"/>
      <c r="E934" s="10"/>
      <c r="F934" s="10"/>
      <c r="H934" s="84"/>
      <c r="I934" s="117"/>
    </row>
    <row r="935" spans="1:9" ht="12.75">
      <c r="A935" s="10"/>
      <c r="B935" s="10"/>
      <c r="C935" s="10"/>
      <c r="D935" s="10"/>
      <c r="E935" s="10"/>
      <c r="F935" s="10"/>
      <c r="H935" s="84"/>
      <c r="I935" s="117"/>
    </row>
    <row r="936" spans="1:9" ht="12.75">
      <c r="A936" s="10"/>
      <c r="B936" s="10"/>
      <c r="C936" s="10"/>
      <c r="D936" s="10"/>
      <c r="E936" s="10"/>
      <c r="F936" s="10"/>
      <c r="H936" s="84"/>
      <c r="I936" s="117"/>
    </row>
    <row r="937" spans="1:9" ht="12.75">
      <c r="A937" s="10"/>
      <c r="B937" s="10"/>
      <c r="C937" s="10"/>
      <c r="D937" s="10"/>
      <c r="E937" s="10"/>
      <c r="F937" s="10"/>
      <c r="H937" s="84"/>
      <c r="I937" s="117"/>
    </row>
    <row r="938" spans="1:9" ht="12.75">
      <c r="A938" s="10"/>
      <c r="B938" s="10"/>
      <c r="C938" s="10"/>
      <c r="D938" s="10"/>
      <c r="E938" s="10"/>
      <c r="F938" s="10"/>
      <c r="H938" s="84"/>
      <c r="I938" s="117"/>
    </row>
    <row r="939" spans="1:9" ht="12.75">
      <c r="A939" s="10"/>
      <c r="B939" s="10"/>
      <c r="C939" s="10"/>
      <c r="D939" s="10"/>
      <c r="E939" s="10"/>
      <c r="F939" s="10"/>
      <c r="H939" s="84"/>
      <c r="I939" s="117"/>
    </row>
    <row r="940" spans="1:9" ht="12.75">
      <c r="A940" s="10"/>
      <c r="B940" s="10"/>
      <c r="C940" s="10"/>
      <c r="D940" s="10"/>
      <c r="E940" s="10"/>
      <c r="F940" s="10"/>
      <c r="H940" s="84"/>
      <c r="I940" s="117"/>
    </row>
    <row r="941" spans="1:9" ht="12.75">
      <c r="A941" s="10"/>
      <c r="B941" s="10"/>
      <c r="C941" s="10"/>
      <c r="D941" s="10"/>
      <c r="E941" s="10"/>
      <c r="F941" s="10"/>
      <c r="H941" s="84"/>
      <c r="I941" s="117"/>
    </row>
    <row r="942" spans="1:9" ht="12.75">
      <c r="A942" s="10"/>
      <c r="B942" s="10"/>
      <c r="C942" s="10"/>
      <c r="D942" s="10"/>
      <c r="E942" s="10"/>
      <c r="F942" s="10"/>
      <c r="H942" s="84"/>
      <c r="I942" s="117"/>
    </row>
    <row r="943" spans="1:9" ht="12.75">
      <c r="A943" s="10"/>
      <c r="B943" s="10"/>
      <c r="C943" s="10"/>
      <c r="D943" s="10"/>
      <c r="E943" s="10"/>
      <c r="F943" s="10"/>
      <c r="H943" s="84"/>
      <c r="I943" s="117"/>
    </row>
    <row r="944" spans="1:9" ht="12.75">
      <c r="A944" s="10"/>
      <c r="B944" s="10"/>
      <c r="C944" s="10"/>
      <c r="D944" s="10"/>
      <c r="E944" s="10"/>
      <c r="F944" s="10"/>
      <c r="H944" s="84"/>
      <c r="I944" s="117"/>
    </row>
    <row r="945" spans="1:9" ht="12.75">
      <c r="A945" s="10"/>
      <c r="B945" s="10"/>
      <c r="C945" s="10"/>
      <c r="D945" s="10"/>
      <c r="E945" s="10"/>
      <c r="F945" s="10"/>
      <c r="H945" s="84"/>
      <c r="I945" s="117"/>
    </row>
    <row r="946" spans="1:9" ht="12.75">
      <c r="A946" s="10"/>
      <c r="B946" s="10"/>
      <c r="C946" s="10"/>
      <c r="D946" s="10"/>
      <c r="E946" s="10"/>
      <c r="F946" s="10"/>
      <c r="H946" s="84"/>
      <c r="I946" s="117"/>
    </row>
    <row r="947" spans="1:9" ht="12.75">
      <c r="A947" s="10"/>
      <c r="B947" s="10"/>
      <c r="C947" s="10"/>
      <c r="D947" s="10"/>
      <c r="E947" s="10"/>
      <c r="F947" s="10"/>
      <c r="H947" s="84"/>
      <c r="I947" s="117"/>
    </row>
    <row r="948" spans="1:9" ht="12.75">
      <c r="A948" s="10"/>
      <c r="B948" s="10"/>
      <c r="C948" s="10"/>
      <c r="D948" s="10"/>
      <c r="E948" s="10"/>
      <c r="F948" s="10"/>
      <c r="H948" s="84"/>
      <c r="I948" s="117"/>
    </row>
    <row r="949" spans="1:9" ht="12.75">
      <c r="A949" s="10"/>
      <c r="B949" s="10"/>
      <c r="C949" s="10"/>
      <c r="D949" s="10"/>
      <c r="E949" s="10"/>
      <c r="F949" s="10"/>
      <c r="H949" s="84"/>
      <c r="I949" s="117"/>
    </row>
    <row r="950" spans="1:9" ht="12.75">
      <c r="A950" s="10"/>
      <c r="B950" s="10"/>
      <c r="C950" s="10"/>
      <c r="D950" s="10"/>
      <c r="E950" s="10"/>
      <c r="F950" s="10"/>
      <c r="H950" s="84"/>
      <c r="I950" s="117"/>
    </row>
    <row r="951" spans="1:9" ht="12.75">
      <c r="A951" s="10"/>
      <c r="B951" s="10"/>
      <c r="C951" s="10"/>
      <c r="D951" s="10"/>
      <c r="E951" s="10"/>
      <c r="F951" s="10"/>
      <c r="H951" s="84"/>
      <c r="I951" s="117"/>
    </row>
    <row r="952" spans="1:9" ht="12.75">
      <c r="A952" s="10"/>
      <c r="B952" s="10"/>
      <c r="C952" s="10"/>
      <c r="D952" s="10"/>
      <c r="E952" s="10"/>
      <c r="F952" s="10"/>
      <c r="H952" s="84"/>
      <c r="I952" s="117"/>
    </row>
    <row r="953" spans="1:9" ht="12.75">
      <c r="A953" s="10"/>
      <c r="B953" s="10"/>
      <c r="C953" s="10"/>
      <c r="D953" s="10"/>
      <c r="E953" s="10"/>
      <c r="F953" s="10"/>
      <c r="H953" s="84"/>
      <c r="I953" s="117"/>
    </row>
    <row r="954" spans="1:9" ht="12.75">
      <c r="A954" s="10"/>
      <c r="B954" s="10"/>
      <c r="C954" s="10"/>
      <c r="D954" s="10"/>
      <c r="E954" s="10"/>
      <c r="F954" s="10"/>
      <c r="H954" s="84"/>
      <c r="I954" s="117"/>
    </row>
    <row r="955" spans="1:9" ht="12.75">
      <c r="A955" s="10"/>
      <c r="B955" s="10"/>
      <c r="C955" s="10"/>
      <c r="D955" s="10"/>
      <c r="E955" s="10"/>
      <c r="F955" s="10"/>
      <c r="H955" s="84"/>
      <c r="I955" s="117"/>
    </row>
    <row r="956" spans="1:9" ht="12.75">
      <c r="A956" s="10"/>
      <c r="B956" s="10"/>
      <c r="C956" s="10"/>
      <c r="D956" s="10"/>
      <c r="E956" s="10"/>
      <c r="F956" s="10"/>
      <c r="H956" s="84"/>
      <c r="I956" s="117"/>
    </row>
    <row r="957" spans="1:9" ht="12.75">
      <c r="A957" s="10"/>
      <c r="B957" s="10"/>
      <c r="C957" s="10"/>
      <c r="D957" s="10"/>
      <c r="E957" s="10"/>
      <c r="F957" s="10"/>
      <c r="H957" s="84"/>
      <c r="I957" s="117"/>
    </row>
    <row r="958" spans="1:9" ht="12.75">
      <c r="A958" s="10"/>
      <c r="B958" s="10"/>
      <c r="C958" s="10"/>
      <c r="D958" s="10"/>
      <c r="E958" s="10"/>
      <c r="F958" s="10"/>
      <c r="H958" s="84"/>
      <c r="I958" s="117"/>
    </row>
    <row r="959" spans="1:9" ht="12.75">
      <c r="A959" s="10"/>
      <c r="B959" s="10"/>
      <c r="C959" s="10"/>
      <c r="D959" s="10"/>
      <c r="E959" s="10"/>
      <c r="F959" s="10"/>
      <c r="H959" s="84"/>
      <c r="I959" s="117"/>
    </row>
    <row r="960" spans="1:9" ht="12.75">
      <c r="A960" s="10"/>
      <c r="B960" s="10"/>
      <c r="C960" s="10"/>
      <c r="D960" s="10"/>
      <c r="E960" s="10"/>
      <c r="F960" s="10"/>
      <c r="H960" s="84"/>
      <c r="I960" s="117"/>
    </row>
    <row r="961" spans="1:9" ht="12.75">
      <c r="A961" s="10"/>
      <c r="B961" s="10"/>
      <c r="C961" s="10"/>
      <c r="D961" s="10"/>
      <c r="E961" s="10"/>
      <c r="F961" s="10"/>
      <c r="H961" s="84"/>
      <c r="I961" s="117"/>
    </row>
    <row r="962" spans="1:9" ht="12.75">
      <c r="A962" s="10"/>
      <c r="B962" s="10"/>
      <c r="C962" s="10"/>
      <c r="D962" s="10"/>
      <c r="E962" s="10"/>
      <c r="F962" s="10"/>
      <c r="H962" s="84"/>
      <c r="I962" s="117"/>
    </row>
    <row r="963" spans="1:9" ht="12.75">
      <c r="A963" s="10"/>
      <c r="B963" s="10"/>
      <c r="C963" s="10"/>
      <c r="D963" s="10"/>
      <c r="E963" s="10"/>
      <c r="F963" s="10"/>
      <c r="H963" s="84"/>
      <c r="I963" s="117"/>
    </row>
    <row r="964" spans="1:9" ht="12.75">
      <c r="A964" s="10"/>
      <c r="B964" s="10"/>
      <c r="C964" s="10"/>
      <c r="D964" s="10"/>
      <c r="E964" s="10"/>
      <c r="F964" s="10"/>
      <c r="H964" s="84"/>
      <c r="I964" s="117"/>
    </row>
    <row r="965" spans="1:9" ht="12.75">
      <c r="A965" s="10"/>
      <c r="B965" s="10"/>
      <c r="C965" s="10"/>
      <c r="D965" s="10"/>
      <c r="E965" s="10"/>
      <c r="F965" s="10"/>
      <c r="H965" s="84"/>
      <c r="I965" s="117"/>
    </row>
    <row r="966" spans="1:9" ht="12.75">
      <c r="A966" s="10"/>
      <c r="B966" s="10"/>
      <c r="C966" s="10"/>
      <c r="D966" s="10"/>
      <c r="E966" s="10"/>
      <c r="F966" s="10"/>
      <c r="H966" s="84"/>
      <c r="I966" s="117"/>
    </row>
    <row r="967" spans="1:9" ht="12.75">
      <c r="A967" s="10"/>
      <c r="B967" s="10"/>
      <c r="C967" s="10"/>
      <c r="D967" s="10"/>
      <c r="E967" s="10"/>
      <c r="F967" s="10"/>
      <c r="H967" s="84"/>
      <c r="I967" s="117"/>
    </row>
    <row r="968" spans="1:9" ht="12.75">
      <c r="A968" s="10"/>
      <c r="B968" s="10"/>
      <c r="C968" s="10"/>
      <c r="D968" s="10"/>
      <c r="E968" s="10"/>
      <c r="F968" s="10"/>
      <c r="H968" s="84"/>
      <c r="I968" s="117"/>
    </row>
    <row r="969" spans="1:9" ht="12.75">
      <c r="A969" s="10"/>
      <c r="B969" s="10"/>
      <c r="C969" s="10"/>
      <c r="D969" s="10"/>
      <c r="E969" s="10"/>
      <c r="F969" s="10"/>
      <c r="H969" s="84"/>
      <c r="I969" s="117"/>
    </row>
    <row r="970" spans="1:9" ht="12.75">
      <c r="A970" s="10"/>
      <c r="B970" s="10"/>
      <c r="C970" s="10"/>
      <c r="D970" s="10"/>
      <c r="E970" s="10"/>
      <c r="F970" s="10"/>
      <c r="H970" s="84"/>
      <c r="I970" s="117"/>
    </row>
    <row r="971" spans="1:9" ht="12.75">
      <c r="A971" s="10"/>
      <c r="B971" s="10"/>
      <c r="C971" s="10"/>
      <c r="D971" s="10"/>
      <c r="E971" s="10"/>
      <c r="F971" s="10"/>
      <c r="H971" s="84"/>
      <c r="I971" s="117"/>
    </row>
    <row r="972" spans="1:9" ht="12.75">
      <c r="A972" s="10"/>
      <c r="B972" s="10"/>
      <c r="C972" s="10"/>
      <c r="D972" s="10"/>
      <c r="E972" s="10"/>
      <c r="F972" s="10"/>
      <c r="H972" s="84"/>
      <c r="I972" s="117"/>
    </row>
    <row r="973" spans="1:9" ht="12.75">
      <c r="A973" s="10"/>
      <c r="B973" s="10"/>
      <c r="C973" s="10"/>
      <c r="D973" s="10"/>
      <c r="E973" s="10"/>
      <c r="F973" s="10"/>
      <c r="H973" s="84"/>
      <c r="I973" s="117"/>
    </row>
    <row r="974" spans="1:9" ht="12.75">
      <c r="A974" s="10"/>
      <c r="B974" s="10"/>
      <c r="C974" s="10"/>
      <c r="D974" s="10"/>
      <c r="E974" s="10"/>
      <c r="F974" s="10"/>
      <c r="H974" s="84"/>
      <c r="I974" s="117"/>
    </row>
    <row r="975" spans="1:9" ht="12.75">
      <c r="A975" s="10"/>
      <c r="B975" s="10"/>
      <c r="C975" s="10"/>
      <c r="D975" s="10"/>
      <c r="E975" s="10"/>
      <c r="F975" s="10"/>
      <c r="H975" s="84"/>
      <c r="I975" s="117"/>
    </row>
    <row r="976" spans="1:9" ht="12.75">
      <c r="A976" s="10"/>
      <c r="B976" s="10"/>
      <c r="C976" s="10"/>
      <c r="D976" s="10"/>
      <c r="E976" s="10"/>
      <c r="F976" s="10"/>
      <c r="H976" s="84"/>
      <c r="I976" s="117"/>
    </row>
    <row r="977" spans="1:9" ht="12.75">
      <c r="A977" s="10"/>
      <c r="B977" s="10"/>
      <c r="C977" s="10"/>
      <c r="D977" s="10"/>
      <c r="E977" s="10"/>
      <c r="F977" s="10"/>
      <c r="H977" s="84"/>
      <c r="I977" s="117"/>
    </row>
    <row r="978" spans="1:9" ht="12.75">
      <c r="A978" s="10"/>
      <c r="B978" s="10"/>
      <c r="C978" s="10"/>
      <c r="D978" s="10"/>
      <c r="E978" s="10"/>
      <c r="F978" s="10"/>
      <c r="H978" s="84"/>
      <c r="I978" s="117"/>
    </row>
    <row r="979" spans="1:9" ht="12.75">
      <c r="A979" s="10"/>
      <c r="B979" s="10"/>
      <c r="C979" s="10"/>
      <c r="D979" s="10"/>
      <c r="E979" s="10"/>
      <c r="F979" s="10"/>
      <c r="H979" s="84"/>
      <c r="I979" s="117"/>
    </row>
    <row r="980" spans="1:9" ht="12.75">
      <c r="A980" s="10"/>
      <c r="B980" s="10"/>
      <c r="C980" s="10"/>
      <c r="D980" s="10"/>
      <c r="E980" s="10"/>
      <c r="F980" s="10"/>
      <c r="H980" s="84"/>
      <c r="I980" s="117"/>
    </row>
    <row r="981" spans="1:9" ht="12.75">
      <c r="A981" s="10"/>
      <c r="B981" s="10"/>
      <c r="C981" s="10"/>
      <c r="D981" s="10"/>
      <c r="E981" s="10"/>
      <c r="F981" s="10"/>
      <c r="H981" s="84"/>
      <c r="I981" s="117"/>
    </row>
    <row r="982" spans="1:9" ht="12.75">
      <c r="A982" s="10"/>
      <c r="B982" s="10"/>
      <c r="C982" s="10"/>
      <c r="D982" s="10"/>
      <c r="E982" s="10"/>
      <c r="F982" s="10"/>
      <c r="H982" s="84"/>
      <c r="I982" s="117"/>
    </row>
    <row r="983" spans="1:9" ht="12.75">
      <c r="A983" s="10"/>
      <c r="B983" s="10"/>
      <c r="C983" s="10"/>
      <c r="D983" s="10"/>
      <c r="E983" s="10"/>
      <c r="F983" s="10"/>
      <c r="H983" s="84"/>
      <c r="I983" s="117"/>
    </row>
    <row r="984" spans="1:9" ht="12.75">
      <c r="A984" s="10"/>
      <c r="B984" s="10"/>
      <c r="C984" s="10"/>
      <c r="D984" s="10"/>
      <c r="E984" s="10"/>
      <c r="F984" s="10"/>
      <c r="H984" s="84"/>
      <c r="I984" s="117"/>
    </row>
    <row r="985" spans="1:9" ht="12.75">
      <c r="A985" s="10"/>
      <c r="B985" s="10"/>
      <c r="C985" s="10"/>
      <c r="D985" s="10"/>
      <c r="E985" s="10"/>
      <c r="F985" s="10"/>
      <c r="H985" s="84"/>
      <c r="I985" s="117"/>
    </row>
    <row r="986" spans="1:9" ht="12.75">
      <c r="A986" s="10"/>
      <c r="B986" s="10"/>
      <c r="C986" s="10"/>
      <c r="D986" s="10"/>
      <c r="E986" s="10"/>
      <c r="F986" s="10"/>
      <c r="H986" s="84"/>
      <c r="I986" s="117"/>
    </row>
    <row r="987" spans="1:9" ht="12.75">
      <c r="A987" s="10"/>
      <c r="B987" s="10"/>
      <c r="C987" s="10"/>
      <c r="D987" s="10"/>
      <c r="E987" s="10"/>
      <c r="F987" s="10"/>
      <c r="H987" s="84"/>
      <c r="I987" s="117"/>
    </row>
    <row r="988" spans="1:9" ht="12.75">
      <c r="A988" s="10"/>
      <c r="B988" s="10"/>
      <c r="C988" s="10"/>
      <c r="D988" s="10"/>
      <c r="E988" s="10"/>
      <c r="F988" s="10"/>
      <c r="H988" s="84"/>
      <c r="I988" s="117"/>
    </row>
    <row r="989" spans="1:9" ht="12.75">
      <c r="A989" s="10"/>
      <c r="B989" s="10"/>
      <c r="C989" s="10"/>
      <c r="D989" s="10"/>
      <c r="E989" s="10"/>
      <c r="F989" s="10"/>
      <c r="H989" s="84"/>
      <c r="I989" s="117"/>
    </row>
    <row r="990" spans="1:9" ht="12.75">
      <c r="A990" s="10"/>
      <c r="B990" s="10"/>
      <c r="C990" s="10"/>
      <c r="D990" s="10"/>
      <c r="E990" s="10"/>
      <c r="F990" s="10"/>
      <c r="H990" s="84"/>
      <c r="I990" s="117"/>
    </row>
    <row r="991" spans="1:9" ht="12.75">
      <c r="A991" s="10"/>
      <c r="B991" s="10"/>
      <c r="C991" s="10"/>
      <c r="D991" s="10"/>
      <c r="E991" s="10"/>
      <c r="F991" s="10"/>
      <c r="H991" s="84"/>
      <c r="I991" s="117"/>
    </row>
    <row r="992" spans="1:9" ht="12.75">
      <c r="A992" s="10"/>
      <c r="B992" s="10"/>
      <c r="C992" s="10"/>
      <c r="D992" s="10"/>
      <c r="E992" s="10"/>
      <c r="F992" s="10"/>
      <c r="H992" s="84"/>
      <c r="I992" s="117"/>
    </row>
    <row r="993" spans="1:9" ht="12.75">
      <c r="A993" s="10"/>
      <c r="B993" s="10"/>
      <c r="C993" s="10"/>
      <c r="D993" s="10"/>
      <c r="E993" s="10"/>
      <c r="F993" s="10"/>
      <c r="H993" s="84"/>
      <c r="I993" s="117"/>
    </row>
    <row r="994" spans="1:9" ht="12.75">
      <c r="A994" s="10"/>
      <c r="B994" s="10"/>
      <c r="C994" s="10"/>
      <c r="D994" s="10"/>
      <c r="E994" s="10"/>
      <c r="F994" s="10"/>
      <c r="H994" s="84"/>
      <c r="I994" s="117"/>
    </row>
    <row r="995" spans="1:9" ht="12.75">
      <c r="A995" s="10"/>
      <c r="B995" s="10"/>
      <c r="C995" s="10"/>
      <c r="D995" s="10"/>
      <c r="E995" s="10"/>
      <c r="F995" s="10"/>
      <c r="H995" s="84"/>
      <c r="I995" s="117"/>
    </row>
    <row r="996" spans="1:9" ht="12.75">
      <c r="A996" s="10"/>
      <c r="B996" s="10"/>
      <c r="C996" s="10"/>
      <c r="D996" s="10"/>
      <c r="E996" s="10"/>
      <c r="F996" s="10"/>
      <c r="H996" s="84"/>
      <c r="I996" s="117"/>
    </row>
    <row r="997" spans="1:9" ht="12.75">
      <c r="A997" s="10"/>
      <c r="B997" s="10"/>
      <c r="C997" s="10"/>
      <c r="D997" s="10"/>
      <c r="E997" s="10"/>
      <c r="F997" s="10"/>
      <c r="H997" s="84"/>
      <c r="I997" s="117"/>
    </row>
    <row r="998" spans="1:9" ht="12.75">
      <c r="A998" s="10"/>
      <c r="B998" s="10"/>
      <c r="C998" s="10"/>
      <c r="D998" s="10"/>
      <c r="E998" s="10"/>
      <c r="F998" s="10"/>
      <c r="H998" s="84"/>
      <c r="I998" s="117"/>
    </row>
    <row r="999" spans="1:9" ht="12.75">
      <c r="A999" s="10"/>
      <c r="B999" s="10"/>
      <c r="C999" s="10"/>
      <c r="D999" s="10"/>
      <c r="E999" s="10"/>
      <c r="F999" s="10"/>
      <c r="H999" s="84"/>
      <c r="I999" s="117"/>
    </row>
    <row r="1000" spans="1:9" ht="12.75">
      <c r="A1000" s="10"/>
      <c r="B1000" s="10"/>
      <c r="C1000" s="10"/>
      <c r="D1000" s="10"/>
      <c r="E1000" s="10"/>
      <c r="F1000" s="10"/>
      <c r="H1000" s="84"/>
      <c r="I1000" s="117"/>
    </row>
    <row r="1001" spans="1:9" ht="12.75">
      <c r="A1001" s="10"/>
      <c r="B1001" s="10"/>
      <c r="C1001" s="10"/>
      <c r="D1001" s="10"/>
      <c r="E1001" s="10"/>
      <c r="F1001" s="10"/>
      <c r="H1001" s="84"/>
      <c r="I1001" s="117"/>
    </row>
    <row r="1002" spans="1:9" ht="12.75">
      <c r="A1002" s="10"/>
      <c r="B1002" s="10"/>
      <c r="C1002" s="10"/>
      <c r="D1002" s="10"/>
      <c r="E1002" s="10"/>
      <c r="F1002" s="10"/>
      <c r="H1002" s="84"/>
      <c r="I1002" s="117"/>
    </row>
    <row r="1003" spans="1:9" ht="12.75">
      <c r="A1003" s="10"/>
      <c r="B1003" s="10"/>
      <c r="C1003" s="10"/>
      <c r="D1003" s="10"/>
      <c r="E1003" s="10"/>
      <c r="F1003" s="10"/>
      <c r="H1003" s="84"/>
      <c r="I1003" s="117"/>
    </row>
    <row r="1004" spans="1:9" ht="12.75">
      <c r="A1004" s="10"/>
      <c r="B1004" s="10"/>
      <c r="C1004" s="10"/>
      <c r="D1004" s="10"/>
      <c r="E1004" s="10"/>
      <c r="F1004" s="10"/>
      <c r="H1004" s="84"/>
      <c r="I1004" s="117"/>
    </row>
    <row r="1005" spans="1:9" ht="12.75">
      <c r="A1005" s="10"/>
      <c r="B1005" s="10"/>
      <c r="C1005" s="10"/>
      <c r="D1005" s="10"/>
      <c r="E1005" s="10"/>
      <c r="F1005" s="10"/>
      <c r="H1005" s="84"/>
      <c r="I1005" s="117"/>
    </row>
    <row r="1006" spans="1:9" ht="12.75">
      <c r="A1006" s="10"/>
      <c r="B1006" s="10"/>
      <c r="C1006" s="10"/>
      <c r="D1006" s="10"/>
      <c r="E1006" s="10"/>
      <c r="F1006" s="10"/>
      <c r="H1006" s="84"/>
      <c r="I1006" s="117"/>
    </row>
    <row r="1007" spans="1:9" ht="12.75">
      <c r="A1007" s="10"/>
      <c r="B1007" s="10"/>
      <c r="C1007" s="10"/>
      <c r="D1007" s="10"/>
      <c r="E1007" s="10"/>
      <c r="F1007" s="10"/>
      <c r="H1007" s="84"/>
      <c r="I1007" s="117"/>
    </row>
    <row r="1008" spans="1:9" ht="12.75">
      <c r="A1008" s="10"/>
      <c r="B1008" s="10"/>
      <c r="C1008" s="10"/>
      <c r="D1008" s="10"/>
      <c r="E1008" s="10"/>
      <c r="F1008" s="10"/>
      <c r="H1008" s="84"/>
      <c r="I1008" s="117"/>
    </row>
    <row r="1009" spans="1:9" ht="12.75">
      <c r="A1009" s="10"/>
      <c r="B1009" s="10"/>
      <c r="C1009" s="10"/>
      <c r="D1009" s="10"/>
      <c r="E1009" s="10"/>
      <c r="F1009" s="10"/>
      <c r="H1009" s="84"/>
      <c r="I1009" s="117"/>
    </row>
    <row r="1010" spans="1:9" ht="12.75">
      <c r="A1010" s="10"/>
      <c r="B1010" s="10"/>
      <c r="C1010" s="10"/>
      <c r="D1010" s="10"/>
      <c r="E1010" s="10"/>
      <c r="F1010" s="10"/>
      <c r="H1010" s="84"/>
      <c r="I1010" s="117"/>
    </row>
    <row r="1011" spans="1:9" ht="12.75">
      <c r="A1011" s="10"/>
      <c r="B1011" s="10"/>
      <c r="C1011" s="10"/>
      <c r="D1011" s="10"/>
      <c r="E1011" s="10"/>
      <c r="F1011" s="10"/>
      <c r="H1011" s="84"/>
      <c r="I1011" s="117"/>
    </row>
    <row r="1012" spans="1:9" ht="12.75">
      <c r="A1012" s="10"/>
      <c r="B1012" s="10"/>
      <c r="C1012" s="10"/>
      <c r="D1012" s="10"/>
      <c r="E1012" s="10"/>
      <c r="F1012" s="10"/>
      <c r="H1012" s="84"/>
      <c r="I1012" s="117"/>
    </row>
    <row r="1013" spans="1:9" ht="12.75">
      <c r="A1013" s="10"/>
      <c r="B1013" s="10"/>
      <c r="C1013" s="10"/>
      <c r="D1013" s="10"/>
      <c r="E1013" s="10"/>
      <c r="F1013" s="10"/>
      <c r="H1013" s="84"/>
      <c r="I1013" s="117"/>
    </row>
    <row r="1014" spans="1:9" ht="12.75">
      <c r="A1014" s="10"/>
      <c r="B1014" s="10"/>
      <c r="C1014" s="10"/>
      <c r="D1014" s="10"/>
      <c r="E1014" s="10"/>
      <c r="F1014" s="10"/>
      <c r="H1014" s="84"/>
      <c r="I1014" s="117"/>
    </row>
    <row r="1015" spans="1:9" ht="12.75">
      <c r="A1015" s="10"/>
      <c r="B1015" s="10"/>
      <c r="C1015" s="10"/>
      <c r="D1015" s="10"/>
      <c r="E1015" s="10"/>
      <c r="F1015" s="10"/>
      <c r="H1015" s="84"/>
      <c r="I1015" s="117"/>
    </row>
    <row r="1016" spans="1:9" ht="12.75">
      <c r="A1016" s="10"/>
      <c r="B1016" s="10"/>
      <c r="C1016" s="10"/>
      <c r="D1016" s="10"/>
      <c r="E1016" s="10"/>
      <c r="F1016" s="10"/>
      <c r="H1016" s="84"/>
      <c r="I1016" s="117"/>
    </row>
    <row r="1017" spans="1:9" ht="12.75">
      <c r="A1017" s="10"/>
      <c r="B1017" s="10"/>
      <c r="C1017" s="10"/>
      <c r="D1017" s="10"/>
      <c r="E1017" s="10"/>
      <c r="F1017" s="10"/>
      <c r="H1017" s="84"/>
      <c r="I1017" s="117"/>
    </row>
    <row r="1018" spans="1:9" ht="12.75">
      <c r="A1018" s="10"/>
      <c r="B1018" s="10"/>
      <c r="C1018" s="10"/>
      <c r="D1018" s="10"/>
      <c r="E1018" s="10"/>
      <c r="F1018" s="10"/>
      <c r="H1018" s="84"/>
      <c r="I1018" s="117"/>
    </row>
    <row r="1019" spans="1:9" ht="12.75">
      <c r="A1019" s="10"/>
      <c r="B1019" s="10"/>
      <c r="C1019" s="10"/>
      <c r="D1019" s="10"/>
      <c r="E1019" s="10"/>
      <c r="F1019" s="10"/>
      <c r="H1019" s="84"/>
      <c r="I1019" s="117"/>
    </row>
    <row r="1020" spans="1:9" ht="12.75">
      <c r="A1020" s="10"/>
      <c r="B1020" s="10"/>
      <c r="C1020" s="10"/>
      <c r="D1020" s="10"/>
      <c r="E1020" s="10"/>
      <c r="F1020" s="10"/>
      <c r="H1020" s="84"/>
      <c r="I1020" s="117"/>
    </row>
    <row r="1021" spans="1:9" ht="12.75">
      <c r="A1021" s="10"/>
      <c r="B1021" s="10"/>
      <c r="C1021" s="10"/>
      <c r="D1021" s="10"/>
      <c r="E1021" s="10"/>
      <c r="F1021" s="10"/>
      <c r="H1021" s="84"/>
      <c r="I1021" s="117"/>
    </row>
    <row r="1022" spans="1:9" ht="12.75">
      <c r="A1022" s="10"/>
      <c r="B1022" s="10"/>
      <c r="C1022" s="10"/>
      <c r="D1022" s="10"/>
      <c r="E1022" s="10"/>
      <c r="F1022" s="10"/>
      <c r="H1022" s="84"/>
      <c r="I1022" s="117"/>
    </row>
    <row r="1023" spans="1:9" ht="12.75">
      <c r="A1023" s="10"/>
      <c r="B1023" s="10"/>
      <c r="C1023" s="10"/>
      <c r="D1023" s="10"/>
      <c r="E1023" s="10"/>
      <c r="F1023" s="10"/>
      <c r="H1023" s="84"/>
      <c r="I1023" s="117"/>
    </row>
    <row r="1024" spans="1:9" ht="12.75">
      <c r="A1024" s="10"/>
      <c r="B1024" s="10"/>
      <c r="C1024" s="10"/>
      <c r="D1024" s="10"/>
      <c r="E1024" s="10"/>
      <c r="F1024" s="10"/>
      <c r="H1024" s="84"/>
      <c r="I1024" s="117"/>
    </row>
    <row r="1025" spans="1:9" ht="12.75">
      <c r="A1025" s="10"/>
      <c r="B1025" s="10"/>
      <c r="C1025" s="10"/>
      <c r="D1025" s="10"/>
      <c r="E1025" s="10"/>
      <c r="F1025" s="10"/>
      <c r="H1025" s="84"/>
      <c r="I1025" s="117"/>
    </row>
    <row r="1026" spans="1:9" ht="12.75">
      <c r="A1026" s="10"/>
      <c r="B1026" s="10"/>
      <c r="C1026" s="10"/>
      <c r="D1026" s="10"/>
      <c r="E1026" s="10"/>
      <c r="F1026" s="10"/>
      <c r="H1026" s="84"/>
      <c r="I1026" s="117"/>
    </row>
    <row r="1027" spans="1:9" ht="12.75">
      <c r="A1027" s="10"/>
      <c r="B1027" s="10"/>
      <c r="C1027" s="10"/>
      <c r="D1027" s="10"/>
      <c r="E1027" s="10"/>
      <c r="F1027" s="10"/>
      <c r="H1027" s="84"/>
      <c r="I1027" s="117"/>
    </row>
    <row r="1028" spans="1:9" ht="12.75">
      <c r="A1028" s="10"/>
      <c r="B1028" s="10"/>
      <c r="C1028" s="10"/>
      <c r="D1028" s="10"/>
      <c r="E1028" s="10"/>
      <c r="F1028" s="10"/>
      <c r="H1028" s="84"/>
      <c r="I1028" s="117"/>
    </row>
    <row r="1029" spans="1:9" ht="12.75">
      <c r="A1029" s="10"/>
      <c r="B1029" s="10"/>
      <c r="C1029" s="10"/>
      <c r="D1029" s="10"/>
      <c r="E1029" s="10"/>
      <c r="F1029" s="10"/>
      <c r="H1029" s="84"/>
      <c r="I1029" s="117"/>
    </row>
    <row r="1030" spans="1:9" ht="12.75">
      <c r="A1030" s="10"/>
      <c r="B1030" s="10"/>
      <c r="C1030" s="10"/>
      <c r="D1030" s="10"/>
      <c r="E1030" s="10"/>
      <c r="F1030" s="10"/>
      <c r="H1030" s="84"/>
      <c r="I1030" s="117"/>
    </row>
    <row r="1031" spans="1:9" ht="12.75">
      <c r="A1031" s="10"/>
      <c r="B1031" s="10"/>
      <c r="C1031" s="10"/>
      <c r="D1031" s="10"/>
      <c r="E1031" s="10"/>
      <c r="F1031" s="10"/>
      <c r="H1031" s="84"/>
      <c r="I1031" s="117"/>
    </row>
    <row r="1032" spans="1:9" ht="12.75">
      <c r="A1032" s="10"/>
      <c r="B1032" s="10"/>
      <c r="C1032" s="10"/>
      <c r="D1032" s="10"/>
      <c r="E1032" s="10"/>
      <c r="F1032" s="10"/>
      <c r="H1032" s="84"/>
      <c r="I1032" s="117"/>
    </row>
    <row r="1033" spans="1:9" ht="12.75">
      <c r="A1033" s="10"/>
      <c r="B1033" s="10"/>
      <c r="C1033" s="10"/>
      <c r="D1033" s="10"/>
      <c r="E1033" s="10"/>
      <c r="F1033" s="10"/>
      <c r="H1033" s="84"/>
      <c r="I1033" s="117"/>
    </row>
    <row r="1034" spans="1:9" ht="12.75">
      <c r="A1034" s="10"/>
      <c r="B1034" s="10"/>
      <c r="C1034" s="10"/>
      <c r="D1034" s="10"/>
      <c r="E1034" s="10"/>
      <c r="F1034" s="10"/>
      <c r="H1034" s="84"/>
      <c r="I1034" s="117"/>
    </row>
    <row r="1035" spans="1:9" ht="12.75">
      <c r="A1035" s="10"/>
      <c r="B1035" s="10"/>
      <c r="C1035" s="10"/>
      <c r="D1035" s="10"/>
      <c r="E1035" s="10"/>
      <c r="F1035" s="10"/>
      <c r="H1035" s="84"/>
      <c r="I1035" s="117"/>
    </row>
    <row r="1036" spans="1:9" ht="12.75">
      <c r="A1036" s="10"/>
      <c r="B1036" s="10"/>
      <c r="C1036" s="10"/>
      <c r="D1036" s="10"/>
      <c r="E1036" s="10"/>
      <c r="F1036" s="10"/>
      <c r="H1036" s="84"/>
      <c r="I1036" s="117"/>
    </row>
    <row r="1037" spans="1:9" ht="12.75">
      <c r="A1037" s="10"/>
      <c r="B1037" s="10"/>
      <c r="C1037" s="10"/>
      <c r="D1037" s="10"/>
      <c r="E1037" s="10"/>
      <c r="F1037" s="10"/>
      <c r="H1037" s="84"/>
      <c r="I1037" s="117"/>
    </row>
    <row r="1038" spans="1:9" ht="12.75">
      <c r="A1038" s="10"/>
      <c r="B1038" s="10"/>
      <c r="C1038" s="10"/>
      <c r="D1038" s="10"/>
      <c r="E1038" s="10"/>
      <c r="F1038" s="10"/>
      <c r="H1038" s="84"/>
      <c r="I1038" s="117"/>
    </row>
    <row r="1039" spans="1:9" ht="12.75">
      <c r="A1039" s="10"/>
      <c r="B1039" s="10"/>
      <c r="C1039" s="10"/>
      <c r="D1039" s="10"/>
      <c r="E1039" s="10"/>
      <c r="F1039" s="10"/>
      <c r="H1039" s="84"/>
      <c r="I1039" s="117"/>
    </row>
    <row r="1040" spans="1:9" ht="12.75">
      <c r="A1040" s="10"/>
      <c r="B1040" s="10"/>
      <c r="C1040" s="10"/>
      <c r="D1040" s="10"/>
      <c r="E1040" s="10"/>
      <c r="F1040" s="10"/>
      <c r="H1040" s="84"/>
      <c r="I1040" s="117"/>
    </row>
    <row r="1041" spans="1:9" ht="12.75">
      <c r="A1041" s="10"/>
      <c r="B1041" s="10"/>
      <c r="C1041" s="10"/>
      <c r="D1041" s="10"/>
      <c r="E1041" s="10"/>
      <c r="F1041" s="10"/>
      <c r="H1041" s="84"/>
      <c r="I1041" s="117"/>
    </row>
    <row r="1042" spans="1:9" ht="12.75">
      <c r="A1042" s="10"/>
      <c r="B1042" s="10"/>
      <c r="C1042" s="10"/>
      <c r="D1042" s="10"/>
      <c r="E1042" s="10"/>
      <c r="F1042" s="10"/>
      <c r="H1042" s="84"/>
      <c r="I1042" s="117"/>
    </row>
    <row r="1043" spans="1:9" ht="12.75">
      <c r="A1043" s="10"/>
      <c r="B1043" s="10"/>
      <c r="C1043" s="10"/>
      <c r="D1043" s="10"/>
      <c r="E1043" s="10"/>
      <c r="F1043" s="10"/>
      <c r="H1043" s="84"/>
      <c r="I1043" s="117"/>
    </row>
    <row r="1044" spans="1:9" ht="12.75">
      <c r="A1044" s="10"/>
      <c r="B1044" s="10"/>
      <c r="C1044" s="10"/>
      <c r="D1044" s="10"/>
      <c r="E1044" s="10"/>
      <c r="F1044" s="10"/>
      <c r="H1044" s="84"/>
      <c r="I1044" s="117"/>
    </row>
    <row r="1045" spans="1:9" ht="12.75">
      <c r="A1045" s="10"/>
      <c r="B1045" s="10"/>
      <c r="C1045" s="10"/>
      <c r="D1045" s="10"/>
      <c r="E1045" s="10"/>
      <c r="F1045" s="10"/>
      <c r="H1045" s="84"/>
      <c r="I1045" s="117"/>
    </row>
    <row r="1046" spans="1:9" ht="12.75">
      <c r="A1046" s="10"/>
      <c r="B1046" s="10"/>
      <c r="C1046" s="10"/>
      <c r="D1046" s="10"/>
      <c r="E1046" s="10"/>
      <c r="F1046" s="10"/>
      <c r="H1046" s="84"/>
      <c r="I1046" s="117"/>
    </row>
    <row r="1047" spans="1:9" ht="12.75">
      <c r="A1047" s="10"/>
      <c r="B1047" s="10"/>
      <c r="C1047" s="10"/>
      <c r="D1047" s="10"/>
      <c r="E1047" s="10"/>
      <c r="F1047" s="10"/>
      <c r="H1047" s="84"/>
      <c r="I1047" s="117"/>
    </row>
    <row r="1048" spans="1:9" ht="12.75">
      <c r="A1048" s="10"/>
      <c r="B1048" s="10"/>
      <c r="C1048" s="10"/>
      <c r="D1048" s="10"/>
      <c r="E1048" s="10"/>
      <c r="F1048" s="10"/>
      <c r="H1048" s="84"/>
      <c r="I1048" s="117"/>
    </row>
    <row r="1049" spans="1:9" ht="12.75">
      <c r="A1049" s="10"/>
      <c r="B1049" s="10"/>
      <c r="C1049" s="10"/>
      <c r="D1049" s="10"/>
      <c r="E1049" s="10"/>
      <c r="F1049" s="10"/>
      <c r="H1049" s="84"/>
      <c r="I1049" s="117"/>
    </row>
    <row r="1050" spans="1:9" ht="12.75">
      <c r="A1050" s="10"/>
      <c r="B1050" s="10"/>
      <c r="C1050" s="10"/>
      <c r="D1050" s="10"/>
      <c r="E1050" s="10"/>
      <c r="F1050" s="10"/>
      <c r="H1050" s="84"/>
      <c r="I1050" s="117"/>
    </row>
    <row r="1051" spans="1:9" ht="12.75">
      <c r="A1051" s="10"/>
      <c r="B1051" s="10"/>
      <c r="C1051" s="10"/>
      <c r="D1051" s="10"/>
      <c r="E1051" s="10"/>
      <c r="F1051" s="10"/>
      <c r="H1051" s="84"/>
      <c r="I1051" s="117"/>
    </row>
    <row r="1052" spans="1:9" ht="12.75">
      <c r="A1052" s="10"/>
      <c r="B1052" s="10"/>
      <c r="C1052" s="10"/>
      <c r="D1052" s="10"/>
      <c r="E1052" s="10"/>
      <c r="F1052" s="10"/>
      <c r="H1052" s="84"/>
      <c r="I1052" s="117"/>
    </row>
    <row r="1053" spans="1:9" ht="12.75">
      <c r="A1053" s="10"/>
      <c r="B1053" s="10"/>
      <c r="C1053" s="10"/>
      <c r="D1053" s="10"/>
      <c r="E1053" s="10"/>
      <c r="F1053" s="10"/>
      <c r="H1053" s="84"/>
      <c r="I1053" s="117"/>
    </row>
    <row r="1054" spans="1:9" ht="12.75">
      <c r="A1054" s="10"/>
      <c r="B1054" s="10"/>
      <c r="C1054" s="10"/>
      <c r="D1054" s="10"/>
      <c r="E1054" s="10"/>
      <c r="F1054" s="10"/>
      <c r="H1054" s="84"/>
      <c r="I1054" s="117"/>
    </row>
    <row r="1055" spans="1:9" ht="12.75">
      <c r="A1055" s="10"/>
      <c r="B1055" s="10"/>
      <c r="C1055" s="10"/>
      <c r="D1055" s="10"/>
      <c r="E1055" s="10"/>
      <c r="F1055" s="10"/>
      <c r="H1055" s="84"/>
      <c r="I1055" s="117"/>
    </row>
    <row r="1056" spans="1:9" ht="12.75">
      <c r="A1056" s="10"/>
      <c r="B1056" s="10"/>
      <c r="C1056" s="10"/>
      <c r="D1056" s="10"/>
      <c r="E1056" s="10"/>
      <c r="F1056" s="10"/>
      <c r="H1056" s="84"/>
      <c r="I1056" s="117"/>
    </row>
    <row r="1057" spans="1:9" ht="12.75">
      <c r="A1057" s="10"/>
      <c r="B1057" s="10"/>
      <c r="C1057" s="10"/>
      <c r="D1057" s="10"/>
      <c r="E1057" s="10"/>
      <c r="F1057" s="10"/>
      <c r="H1057" s="84"/>
      <c r="I1057" s="117"/>
    </row>
    <row r="1058" spans="1:9" ht="12.75">
      <c r="A1058" s="10"/>
      <c r="B1058" s="10"/>
      <c r="C1058" s="10"/>
      <c r="D1058" s="10"/>
      <c r="E1058" s="10"/>
      <c r="F1058" s="10"/>
      <c r="H1058" s="84"/>
      <c r="I1058" s="117"/>
    </row>
    <row r="1059" spans="1:9" ht="12.75">
      <c r="A1059" s="10"/>
      <c r="B1059" s="10"/>
      <c r="C1059" s="10"/>
      <c r="D1059" s="10"/>
      <c r="E1059" s="10"/>
      <c r="F1059" s="10"/>
      <c r="H1059" s="84"/>
      <c r="I1059" s="117"/>
    </row>
    <row r="1060" spans="1:9" ht="12.75">
      <c r="A1060" s="10"/>
      <c r="B1060" s="10"/>
      <c r="C1060" s="10"/>
      <c r="D1060" s="10"/>
      <c r="E1060" s="10"/>
      <c r="F1060" s="10"/>
      <c r="H1060" s="84"/>
      <c r="I1060" s="117"/>
    </row>
    <row r="1061" spans="1:9" ht="12.75">
      <c r="A1061" s="10"/>
      <c r="B1061" s="10"/>
      <c r="C1061" s="10"/>
      <c r="D1061" s="10"/>
      <c r="E1061" s="10"/>
      <c r="F1061" s="10"/>
      <c r="H1061" s="84"/>
      <c r="I1061" s="117"/>
    </row>
    <row r="1062" spans="1:9" ht="12.75">
      <c r="A1062" s="10"/>
      <c r="B1062" s="10"/>
      <c r="C1062" s="10"/>
      <c r="D1062" s="10"/>
      <c r="E1062" s="10"/>
      <c r="F1062" s="10"/>
      <c r="H1062" s="84"/>
      <c r="I1062" s="117"/>
    </row>
    <row r="1063" spans="1:9" ht="12.75">
      <c r="A1063" s="10"/>
      <c r="B1063" s="10"/>
      <c r="C1063" s="10"/>
      <c r="D1063" s="10"/>
      <c r="E1063" s="10"/>
      <c r="F1063" s="10"/>
      <c r="H1063" s="84"/>
      <c r="I1063" s="117"/>
    </row>
    <row r="1064" spans="1:9" ht="12.75">
      <c r="A1064" s="10"/>
      <c r="B1064" s="10"/>
      <c r="C1064" s="10"/>
      <c r="D1064" s="10"/>
      <c r="E1064" s="10"/>
      <c r="F1064" s="10"/>
      <c r="H1064" s="84"/>
      <c r="I1064" s="117"/>
    </row>
    <row r="1065" spans="1:9" ht="12.75">
      <c r="A1065" s="10"/>
      <c r="B1065" s="10"/>
      <c r="C1065" s="10"/>
      <c r="D1065" s="10"/>
      <c r="E1065" s="10"/>
      <c r="F1065" s="10"/>
      <c r="H1065" s="84"/>
      <c r="I1065" s="117"/>
    </row>
    <row r="1066" spans="1:9" ht="12.75">
      <c r="A1066" s="10"/>
      <c r="B1066" s="10"/>
      <c r="C1066" s="10"/>
      <c r="D1066" s="10"/>
      <c r="E1066" s="10"/>
      <c r="F1066" s="10"/>
      <c r="H1066" s="84"/>
      <c r="I1066" s="117"/>
    </row>
    <row r="1067" spans="1:9" ht="12.75">
      <c r="A1067" s="10"/>
      <c r="B1067" s="10"/>
      <c r="C1067" s="10"/>
      <c r="D1067" s="10"/>
      <c r="E1067" s="10"/>
      <c r="F1067" s="10"/>
      <c r="H1067" s="84"/>
      <c r="I1067" s="117"/>
    </row>
    <row r="1068" spans="1:9" ht="12.75">
      <c r="A1068" s="10"/>
      <c r="B1068" s="10"/>
      <c r="C1068" s="10"/>
      <c r="D1068" s="10"/>
      <c r="E1068" s="10"/>
      <c r="F1068" s="10"/>
      <c r="H1068" s="84"/>
      <c r="I1068" s="117"/>
    </row>
    <row r="1069" spans="1:9" ht="12.75">
      <c r="A1069" s="10"/>
      <c r="B1069" s="10"/>
      <c r="C1069" s="10"/>
      <c r="D1069" s="10"/>
      <c r="E1069" s="10"/>
      <c r="F1069" s="10"/>
      <c r="H1069" s="84"/>
      <c r="I1069" s="117"/>
    </row>
    <row r="1070" spans="1:9" ht="12.75">
      <c r="A1070" s="10"/>
      <c r="B1070" s="10"/>
      <c r="C1070" s="10"/>
      <c r="D1070" s="10"/>
      <c r="E1070" s="10"/>
      <c r="F1070" s="10"/>
      <c r="H1070" s="84"/>
      <c r="I1070" s="117"/>
    </row>
    <row r="1071" spans="1:9" ht="12.75">
      <c r="A1071" s="10"/>
      <c r="B1071" s="10"/>
      <c r="C1071" s="10"/>
      <c r="D1071" s="10"/>
      <c r="E1071" s="10"/>
      <c r="F1071" s="10"/>
      <c r="H1071" s="84"/>
      <c r="I1071" s="117"/>
    </row>
    <row r="1072" spans="1:9" ht="12.75">
      <c r="A1072" s="10"/>
      <c r="B1072" s="10"/>
      <c r="C1072" s="10"/>
      <c r="D1072" s="10"/>
      <c r="E1072" s="10"/>
      <c r="F1072" s="10"/>
      <c r="H1072" s="84"/>
      <c r="I1072" s="117"/>
    </row>
    <row r="1073" spans="1:9" ht="12.75">
      <c r="A1073" s="10"/>
      <c r="B1073" s="10"/>
      <c r="C1073" s="10"/>
      <c r="D1073" s="10"/>
      <c r="E1073" s="10"/>
      <c r="F1073" s="10"/>
      <c r="H1073" s="84"/>
      <c r="I1073" s="117"/>
    </row>
    <row r="1074" spans="1:9" ht="12.75">
      <c r="A1074" s="10"/>
      <c r="B1074" s="10"/>
      <c r="C1074" s="10"/>
      <c r="D1074" s="10"/>
      <c r="E1074" s="10"/>
      <c r="F1074" s="10"/>
      <c r="H1074" s="84"/>
      <c r="I1074" s="117"/>
    </row>
    <row r="1075" spans="1:9" ht="12.75">
      <c r="A1075" s="10"/>
      <c r="B1075" s="10"/>
      <c r="C1075" s="10"/>
      <c r="D1075" s="10"/>
      <c r="E1075" s="10"/>
      <c r="F1075" s="10"/>
      <c r="H1075" s="84"/>
      <c r="I1075" s="117"/>
    </row>
    <row r="1076" spans="1:9" ht="12.75">
      <c r="A1076" s="10"/>
      <c r="B1076" s="10"/>
      <c r="C1076" s="10"/>
      <c r="D1076" s="10"/>
      <c r="E1076" s="10"/>
      <c r="F1076" s="10"/>
      <c r="H1076" s="84"/>
      <c r="I1076" s="117"/>
    </row>
    <row r="1077" spans="1:9" ht="12.75">
      <c r="A1077" s="10"/>
      <c r="B1077" s="10"/>
      <c r="C1077" s="10"/>
      <c r="D1077" s="10"/>
      <c r="E1077" s="10"/>
      <c r="F1077" s="10"/>
      <c r="H1077" s="84"/>
      <c r="I1077" s="117"/>
    </row>
    <row r="1078" spans="1:9" ht="12.75">
      <c r="A1078" s="10"/>
      <c r="B1078" s="10"/>
      <c r="C1078" s="10"/>
      <c r="D1078" s="10"/>
      <c r="E1078" s="10"/>
      <c r="F1078" s="10"/>
      <c r="H1078" s="84"/>
      <c r="I1078" s="117"/>
    </row>
    <row r="1079" spans="1:9" ht="12.75">
      <c r="A1079" s="10"/>
      <c r="B1079" s="10"/>
      <c r="C1079" s="10"/>
      <c r="D1079" s="10"/>
      <c r="E1079" s="10"/>
      <c r="F1079" s="10"/>
      <c r="H1079" s="84"/>
      <c r="I1079" s="117"/>
    </row>
    <row r="1080" spans="1:9" ht="12.75">
      <c r="A1080" s="10"/>
      <c r="B1080" s="10"/>
      <c r="C1080" s="10"/>
      <c r="D1080" s="10"/>
      <c r="E1080" s="10"/>
      <c r="F1080" s="10"/>
      <c r="H1080" s="84"/>
      <c r="I1080" s="117"/>
    </row>
    <row r="1081" spans="1:9" ht="12.75">
      <c r="A1081" s="10"/>
      <c r="B1081" s="10"/>
      <c r="C1081" s="10"/>
      <c r="D1081" s="10"/>
      <c r="E1081" s="10"/>
      <c r="F1081" s="10"/>
      <c r="H1081" s="84"/>
      <c r="I1081" s="117"/>
    </row>
    <row r="1082" spans="1:9" ht="12.75">
      <c r="A1082" s="10"/>
      <c r="B1082" s="10"/>
      <c r="C1082" s="10"/>
      <c r="D1082" s="10"/>
      <c r="E1082" s="10"/>
      <c r="F1082" s="10"/>
      <c r="H1082" s="84"/>
      <c r="I1082" s="117"/>
    </row>
    <row r="1083" spans="1:9" ht="12.75">
      <c r="A1083" s="10"/>
      <c r="B1083" s="10"/>
      <c r="C1083" s="10"/>
      <c r="D1083" s="10"/>
      <c r="E1083" s="10"/>
      <c r="F1083" s="10"/>
      <c r="H1083" s="84"/>
      <c r="I1083" s="117"/>
    </row>
    <row r="1084" spans="1:9" ht="12.75">
      <c r="A1084" s="10"/>
      <c r="B1084" s="10"/>
      <c r="C1084" s="10"/>
      <c r="D1084" s="10"/>
      <c r="E1084" s="10"/>
      <c r="F1084" s="10"/>
      <c r="H1084" s="84"/>
      <c r="I1084" s="117"/>
    </row>
    <row r="1085" spans="1:9" ht="12.75">
      <c r="A1085" s="10"/>
      <c r="B1085" s="10"/>
      <c r="C1085" s="10"/>
      <c r="D1085" s="10"/>
      <c r="E1085" s="10"/>
      <c r="F1085" s="10"/>
      <c r="H1085" s="84"/>
      <c r="I1085" s="117"/>
    </row>
    <row r="1086" spans="1:9" ht="12.75">
      <c r="A1086" s="10"/>
      <c r="B1086" s="10"/>
      <c r="C1086" s="10"/>
      <c r="D1086" s="10"/>
      <c r="E1086" s="10"/>
      <c r="F1086" s="10"/>
      <c r="H1086" s="84"/>
      <c r="I1086" s="117"/>
    </row>
    <row r="1087" spans="1:9" ht="12.75">
      <c r="A1087" s="10"/>
      <c r="B1087" s="10"/>
      <c r="C1087" s="10"/>
      <c r="D1087" s="10"/>
      <c r="E1087" s="10"/>
      <c r="F1087" s="10"/>
      <c r="H1087" s="84"/>
      <c r="I1087" s="117"/>
    </row>
    <row r="1088" spans="1:9" ht="12.75">
      <c r="A1088" s="10"/>
      <c r="B1088" s="10"/>
      <c r="C1088" s="10"/>
      <c r="D1088" s="10"/>
      <c r="E1088" s="10"/>
      <c r="F1088" s="10"/>
      <c r="H1088" s="84"/>
      <c r="I1088" s="117"/>
    </row>
    <row r="1089" spans="1:9" ht="12.75">
      <c r="A1089" s="10"/>
      <c r="B1089" s="10"/>
      <c r="C1089" s="10"/>
      <c r="D1089" s="10"/>
      <c r="E1089" s="10"/>
      <c r="F1089" s="10"/>
      <c r="H1089" s="84"/>
      <c r="I1089" s="117"/>
    </row>
    <row r="1090" spans="1:9" ht="12.75">
      <c r="A1090" s="10"/>
      <c r="B1090" s="10"/>
      <c r="C1090" s="10"/>
      <c r="D1090" s="10"/>
      <c r="E1090" s="10"/>
      <c r="F1090" s="10"/>
      <c r="H1090" s="84"/>
      <c r="I1090" s="117"/>
    </row>
    <row r="1091" spans="1:9" ht="12.75">
      <c r="A1091" s="10"/>
      <c r="B1091" s="10"/>
      <c r="C1091" s="10"/>
      <c r="D1091" s="10"/>
      <c r="E1091" s="10"/>
      <c r="F1091" s="10"/>
      <c r="H1091" s="84"/>
      <c r="I1091" s="117"/>
    </row>
    <row r="1092" spans="1:9" ht="12.75">
      <c r="A1092" s="10"/>
      <c r="B1092" s="10"/>
      <c r="C1092" s="10"/>
      <c r="D1092" s="10"/>
      <c r="E1092" s="10"/>
      <c r="F1092" s="10"/>
      <c r="H1092" s="84"/>
      <c r="I1092" s="117"/>
    </row>
    <row r="1093" spans="1:9" ht="12.75">
      <c r="A1093" s="10"/>
      <c r="B1093" s="10"/>
      <c r="C1093" s="10"/>
      <c r="D1093" s="10"/>
      <c r="E1093" s="10"/>
      <c r="F1093" s="10"/>
      <c r="H1093" s="84"/>
      <c r="I1093" s="117"/>
    </row>
    <row r="1094" spans="1:9" ht="12.75">
      <c r="A1094" s="10"/>
      <c r="B1094" s="10"/>
      <c r="C1094" s="10"/>
      <c r="D1094" s="10"/>
      <c r="E1094" s="10"/>
      <c r="F1094" s="10"/>
      <c r="H1094" s="84"/>
      <c r="I1094" s="117"/>
    </row>
    <row r="1095" spans="1:9" ht="12.75">
      <c r="A1095" s="10"/>
      <c r="B1095" s="10"/>
      <c r="C1095" s="10"/>
      <c r="D1095" s="10"/>
      <c r="E1095" s="10"/>
      <c r="F1095" s="10"/>
      <c r="H1095" s="84"/>
      <c r="I1095" s="117"/>
    </row>
    <row r="1096" spans="1:9" ht="12.75">
      <c r="A1096" s="10"/>
      <c r="B1096" s="10"/>
      <c r="C1096" s="10"/>
      <c r="D1096" s="10"/>
      <c r="E1096" s="10"/>
      <c r="F1096" s="10"/>
      <c r="H1096" s="84"/>
      <c r="I1096" s="117"/>
    </row>
    <row r="1097" spans="1:9" ht="12.75">
      <c r="A1097" s="10"/>
      <c r="B1097" s="10"/>
      <c r="C1097" s="10"/>
      <c r="D1097" s="10"/>
      <c r="E1097" s="10"/>
      <c r="F1097" s="10"/>
      <c r="H1097" s="84"/>
      <c r="I1097" s="117"/>
    </row>
    <row r="1098" spans="1:9" ht="12.75">
      <c r="A1098" s="10"/>
      <c r="B1098" s="10"/>
      <c r="C1098" s="10"/>
      <c r="D1098" s="10"/>
      <c r="E1098" s="10"/>
      <c r="F1098" s="10"/>
      <c r="H1098" s="84"/>
      <c r="I1098" s="117"/>
    </row>
    <row r="1099" spans="1:9" ht="12.75">
      <c r="A1099" s="10"/>
      <c r="B1099" s="10"/>
      <c r="C1099" s="10"/>
      <c r="D1099" s="10"/>
      <c r="E1099" s="10"/>
      <c r="F1099" s="10"/>
      <c r="H1099" s="84"/>
      <c r="I1099" s="117"/>
    </row>
    <row r="1100" spans="1:9" ht="12.75">
      <c r="A1100" s="10"/>
      <c r="B1100" s="10"/>
      <c r="C1100" s="10"/>
      <c r="D1100" s="10"/>
      <c r="E1100" s="10"/>
      <c r="F1100" s="10"/>
      <c r="H1100" s="84"/>
      <c r="I1100" s="117"/>
    </row>
    <row r="1101" spans="1:9" ht="12.75">
      <c r="A1101" s="10"/>
      <c r="B1101" s="10"/>
      <c r="C1101" s="10"/>
      <c r="D1101" s="10"/>
      <c r="E1101" s="10"/>
      <c r="F1101" s="10"/>
      <c r="H1101" s="84"/>
      <c r="I1101" s="117"/>
    </row>
    <row r="1102" spans="1:9" ht="12.75">
      <c r="A1102" s="10"/>
      <c r="B1102" s="10"/>
      <c r="C1102" s="10"/>
      <c r="D1102" s="10"/>
      <c r="E1102" s="10"/>
      <c r="F1102" s="10"/>
      <c r="H1102" s="84"/>
      <c r="I1102" s="117"/>
    </row>
    <row r="1103" spans="1:9" ht="12.75">
      <c r="A1103" s="10"/>
      <c r="B1103" s="10"/>
      <c r="C1103" s="10"/>
      <c r="D1103" s="10"/>
      <c r="E1103" s="10"/>
      <c r="F1103" s="10"/>
      <c r="H1103" s="84"/>
      <c r="I1103" s="117"/>
    </row>
    <row r="1104" spans="1:9" ht="12.75">
      <c r="A1104" s="10"/>
      <c r="B1104" s="10"/>
      <c r="C1104" s="10"/>
      <c r="D1104" s="10"/>
      <c r="E1104" s="10"/>
      <c r="F1104" s="10"/>
      <c r="H1104" s="84"/>
      <c r="I1104" s="117"/>
    </row>
    <row r="1105" spans="1:9" ht="12.75">
      <c r="A1105" s="10"/>
      <c r="B1105" s="10"/>
      <c r="C1105" s="10"/>
      <c r="D1105" s="10"/>
      <c r="E1105" s="10"/>
      <c r="F1105" s="10"/>
      <c r="H1105" s="84"/>
      <c r="I1105" s="117"/>
    </row>
    <row r="1106" spans="1:9" ht="12.75">
      <c r="A1106" s="10"/>
      <c r="B1106" s="10"/>
      <c r="C1106" s="10"/>
      <c r="D1106" s="10"/>
      <c r="E1106" s="10"/>
      <c r="F1106" s="10"/>
      <c r="H1106" s="84"/>
      <c r="I1106" s="117"/>
    </row>
    <row r="1107" spans="1:9" ht="12.75">
      <c r="A1107" s="10"/>
      <c r="B1107" s="10"/>
      <c r="C1107" s="10"/>
      <c r="D1107" s="10"/>
      <c r="E1107" s="10"/>
      <c r="F1107" s="10"/>
      <c r="H1107" s="84"/>
      <c r="I1107" s="117"/>
    </row>
    <row r="1108" spans="1:9" ht="12.75">
      <c r="A1108" s="10"/>
      <c r="B1108" s="10"/>
      <c r="C1108" s="10"/>
      <c r="D1108" s="10"/>
      <c r="E1108" s="10"/>
      <c r="F1108" s="10"/>
      <c r="H1108" s="84"/>
      <c r="I1108" s="117"/>
    </row>
    <row r="1109" spans="1:9" ht="12.75">
      <c r="A1109" s="10"/>
      <c r="B1109" s="10"/>
      <c r="C1109" s="10"/>
      <c r="D1109" s="10"/>
      <c r="E1109" s="10"/>
      <c r="F1109" s="10"/>
      <c r="H1109" s="84"/>
      <c r="I1109" s="117"/>
    </row>
    <row r="1110" spans="1:9" ht="12.75">
      <c r="A1110" s="10"/>
      <c r="B1110" s="10"/>
      <c r="C1110" s="10"/>
      <c r="D1110" s="10"/>
      <c r="E1110" s="10"/>
      <c r="F1110" s="10"/>
      <c r="H1110" s="84"/>
      <c r="I1110" s="117"/>
    </row>
    <row r="1111" spans="1:9" ht="12.75">
      <c r="A1111" s="10"/>
      <c r="B1111" s="10"/>
      <c r="C1111" s="10"/>
      <c r="D1111" s="10"/>
      <c r="E1111" s="10"/>
      <c r="F1111" s="10"/>
      <c r="H1111" s="84"/>
      <c r="I1111" s="117"/>
    </row>
    <row r="1112" spans="1:9" ht="12.75">
      <c r="A1112" s="10"/>
      <c r="B1112" s="10"/>
      <c r="C1112" s="10"/>
      <c r="D1112" s="10"/>
      <c r="E1112" s="10"/>
      <c r="F1112" s="10"/>
      <c r="H1112" s="84"/>
      <c r="I1112" s="117"/>
    </row>
    <row r="1113" spans="1:9" ht="12.75">
      <c r="A1113" s="10"/>
      <c r="B1113" s="10"/>
      <c r="C1113" s="10"/>
      <c r="D1113" s="10"/>
      <c r="E1113" s="10"/>
      <c r="F1113" s="10"/>
      <c r="H1113" s="84"/>
      <c r="I1113" s="117"/>
    </row>
    <row r="1114" spans="1:9" ht="12.75">
      <c r="A1114" s="10"/>
      <c r="B1114" s="10"/>
      <c r="C1114" s="10"/>
      <c r="D1114" s="10"/>
      <c r="E1114" s="10"/>
      <c r="F1114" s="10"/>
      <c r="H1114" s="84"/>
      <c r="I1114" s="117"/>
    </row>
    <row r="1115" spans="1:9" ht="12.75">
      <c r="A1115" s="10"/>
      <c r="B1115" s="10"/>
      <c r="C1115" s="10"/>
      <c r="D1115" s="10"/>
      <c r="E1115" s="10"/>
      <c r="F1115" s="10"/>
      <c r="H1115" s="84"/>
      <c r="I1115" s="117"/>
    </row>
    <row r="1116" spans="1:9" ht="12.75">
      <c r="A1116" s="10"/>
      <c r="B1116" s="10"/>
      <c r="C1116" s="10"/>
      <c r="D1116" s="10"/>
      <c r="E1116" s="10"/>
      <c r="F1116" s="10"/>
      <c r="H1116" s="84"/>
      <c r="I1116" s="117"/>
    </row>
    <row r="1117" spans="1:9" ht="12.75">
      <c r="A1117" s="10"/>
      <c r="B1117" s="10"/>
      <c r="C1117" s="10"/>
      <c r="D1117" s="10"/>
      <c r="E1117" s="10"/>
      <c r="F1117" s="10"/>
      <c r="H1117" s="84"/>
      <c r="I1117" s="117"/>
    </row>
    <row r="1118" spans="1:9" ht="12.75">
      <c r="A1118" s="10"/>
      <c r="B1118" s="10"/>
      <c r="C1118" s="10"/>
      <c r="D1118" s="10"/>
      <c r="E1118" s="10"/>
      <c r="F1118" s="10"/>
      <c r="H1118" s="84"/>
      <c r="I1118" s="117"/>
    </row>
    <row r="1119" spans="1:9" ht="12.75">
      <c r="A1119" s="10"/>
      <c r="B1119" s="10"/>
      <c r="C1119" s="10"/>
      <c r="D1119" s="10"/>
      <c r="E1119" s="10"/>
      <c r="F1119" s="10"/>
      <c r="H1119" s="84"/>
      <c r="I1119" s="117"/>
    </row>
    <row r="1120" spans="1:9" ht="12.75">
      <c r="A1120" s="10"/>
      <c r="B1120" s="10"/>
      <c r="C1120" s="10"/>
      <c r="D1120" s="10"/>
      <c r="E1120" s="10"/>
      <c r="F1120" s="10"/>
      <c r="H1120" s="84"/>
      <c r="I1120" s="117"/>
    </row>
    <row r="1121" spans="1:9" ht="12.75">
      <c r="A1121" s="10"/>
      <c r="B1121" s="10"/>
      <c r="C1121" s="10"/>
      <c r="D1121" s="10"/>
      <c r="E1121" s="10"/>
      <c r="F1121" s="10"/>
      <c r="H1121" s="84"/>
      <c r="I1121" s="117"/>
    </row>
    <row r="1122" spans="1:9" ht="12.75">
      <c r="A1122" s="10"/>
      <c r="B1122" s="10"/>
      <c r="C1122" s="10"/>
      <c r="D1122" s="10"/>
      <c r="E1122" s="10"/>
      <c r="F1122" s="10"/>
      <c r="H1122" s="84"/>
      <c r="I1122" s="117"/>
    </row>
    <row r="1123" spans="1:9" ht="12.75">
      <c r="A1123" s="10"/>
      <c r="B1123" s="10"/>
      <c r="C1123" s="10"/>
      <c r="D1123" s="10"/>
      <c r="E1123" s="10"/>
      <c r="F1123" s="10"/>
      <c r="H1123" s="84"/>
      <c r="I1123" s="117"/>
    </row>
    <row r="1124" spans="1:9" ht="12.75">
      <c r="A1124" s="10"/>
      <c r="B1124" s="10"/>
      <c r="C1124" s="10"/>
      <c r="D1124" s="10"/>
      <c r="E1124" s="10"/>
      <c r="F1124" s="10"/>
      <c r="H1124" s="84"/>
      <c r="I1124" s="117"/>
    </row>
    <row r="1125" spans="1:9" ht="12.75">
      <c r="A1125" s="10"/>
      <c r="B1125" s="10"/>
      <c r="C1125" s="10"/>
      <c r="D1125" s="10"/>
      <c r="E1125" s="10"/>
      <c r="F1125" s="10"/>
      <c r="H1125" s="84"/>
      <c r="I1125" s="117"/>
    </row>
    <row r="1126" spans="1:9" ht="12.75">
      <c r="A1126" s="10"/>
      <c r="B1126" s="10"/>
      <c r="C1126" s="10"/>
      <c r="D1126" s="10"/>
      <c r="E1126" s="10"/>
      <c r="F1126" s="10"/>
      <c r="H1126" s="84"/>
      <c r="I1126" s="117"/>
    </row>
    <row r="1127" spans="1:9" ht="12.75">
      <c r="A1127" s="10"/>
      <c r="B1127" s="10"/>
      <c r="C1127" s="10"/>
      <c r="D1127" s="10"/>
      <c r="E1127" s="10"/>
      <c r="F1127" s="10"/>
      <c r="H1127" s="84"/>
      <c r="I1127" s="117"/>
    </row>
    <row r="1128" spans="1:9" ht="12.75">
      <c r="A1128" s="10"/>
      <c r="B1128" s="10"/>
      <c r="C1128" s="10"/>
      <c r="D1128" s="10"/>
      <c r="E1128" s="10"/>
      <c r="F1128" s="10"/>
      <c r="H1128" s="84"/>
      <c r="I1128" s="117"/>
    </row>
    <row r="1129" spans="1:9" ht="12.75">
      <c r="A1129" s="10"/>
      <c r="B1129" s="10"/>
      <c r="C1129" s="10"/>
      <c r="D1129" s="10"/>
      <c r="E1129" s="10"/>
      <c r="F1129" s="10"/>
      <c r="H1129" s="84"/>
      <c r="I1129" s="117"/>
    </row>
    <row r="1130" spans="1:9" ht="12.75">
      <c r="A1130" s="10"/>
      <c r="B1130" s="10"/>
      <c r="C1130" s="10"/>
      <c r="D1130" s="10"/>
      <c r="E1130" s="10"/>
      <c r="F1130" s="10"/>
      <c r="H1130" s="84"/>
      <c r="I1130" s="117"/>
    </row>
    <row r="1131" spans="1:9" ht="12.75">
      <c r="A1131" s="10"/>
      <c r="B1131" s="10"/>
      <c r="C1131" s="10"/>
      <c r="D1131" s="10"/>
      <c r="E1131" s="10"/>
      <c r="F1131" s="10"/>
      <c r="H1131" s="84"/>
      <c r="I1131" s="117"/>
    </row>
    <row r="1132" spans="1:9" ht="12.75">
      <c r="A1132" s="10"/>
      <c r="B1132" s="10"/>
      <c r="C1132" s="10"/>
      <c r="D1132" s="10"/>
      <c r="E1132" s="10"/>
      <c r="F1132" s="10"/>
      <c r="H1132" s="84"/>
      <c r="I1132" s="117"/>
    </row>
    <row r="1133" spans="1:9" ht="12.75">
      <c r="A1133" s="10"/>
      <c r="B1133" s="10"/>
      <c r="C1133" s="10"/>
      <c r="D1133" s="10"/>
      <c r="E1133" s="10"/>
      <c r="F1133" s="10"/>
      <c r="H1133" s="84"/>
      <c r="I1133" s="117"/>
    </row>
    <row r="1134" spans="1:9" ht="12.75">
      <c r="A1134" s="10"/>
      <c r="B1134" s="10"/>
      <c r="C1134" s="10"/>
      <c r="D1134" s="10"/>
      <c r="E1134" s="10"/>
      <c r="F1134" s="10"/>
      <c r="H1134" s="84"/>
      <c r="I1134" s="117"/>
    </row>
    <row r="1135" spans="1:9" ht="12.75">
      <c r="A1135" s="10"/>
      <c r="B1135" s="10"/>
      <c r="C1135" s="10"/>
      <c r="D1135" s="10"/>
      <c r="E1135" s="10"/>
      <c r="F1135" s="10"/>
      <c r="H1135" s="84"/>
      <c r="I1135" s="117"/>
    </row>
    <row r="1136" spans="1:9" ht="12.75">
      <c r="A1136" s="10"/>
      <c r="B1136" s="10"/>
      <c r="C1136" s="10"/>
      <c r="D1136" s="10"/>
      <c r="E1136" s="10"/>
      <c r="F1136" s="10"/>
      <c r="H1136" s="84"/>
      <c r="I1136" s="117"/>
    </row>
    <row r="1137" spans="1:9" ht="12.75">
      <c r="A1137" s="10"/>
      <c r="B1137" s="10"/>
      <c r="C1137" s="10"/>
      <c r="D1137" s="10"/>
      <c r="E1137" s="10"/>
      <c r="F1137" s="10"/>
      <c r="H1137" s="84"/>
      <c r="I1137" s="117"/>
    </row>
    <row r="1138" spans="1:9" ht="12.75">
      <c r="A1138" s="10"/>
      <c r="B1138" s="10"/>
      <c r="C1138" s="10"/>
      <c r="D1138" s="10"/>
      <c r="E1138" s="10"/>
      <c r="F1138" s="10"/>
      <c r="H1138" s="84"/>
      <c r="I1138" s="117"/>
    </row>
    <row r="1139" spans="1:9" ht="12.75">
      <c r="A1139" s="10"/>
      <c r="B1139" s="10"/>
      <c r="C1139" s="10"/>
      <c r="D1139" s="10"/>
      <c r="E1139" s="10"/>
      <c r="F1139" s="10"/>
      <c r="H1139" s="84"/>
      <c r="I1139" s="117"/>
    </row>
    <row r="1140" spans="1:9" ht="12.75">
      <c r="A1140" s="10"/>
      <c r="B1140" s="10"/>
      <c r="C1140" s="10"/>
      <c r="D1140" s="10"/>
      <c r="E1140" s="10"/>
      <c r="F1140" s="10"/>
      <c r="H1140" s="84"/>
      <c r="I1140" s="117"/>
    </row>
    <row r="1141" spans="1:9" ht="12.75">
      <c r="A1141" s="10"/>
      <c r="B1141" s="10"/>
      <c r="C1141" s="10"/>
      <c r="D1141" s="10"/>
      <c r="E1141" s="10"/>
      <c r="F1141" s="10"/>
      <c r="H1141" s="84"/>
      <c r="I1141" s="117"/>
    </row>
    <row r="1142" spans="1:9" ht="12.75">
      <c r="A1142" s="10"/>
      <c r="B1142" s="10"/>
      <c r="C1142" s="10"/>
      <c r="D1142" s="10"/>
      <c r="E1142" s="10"/>
      <c r="F1142" s="10"/>
      <c r="H1142" s="84"/>
      <c r="I1142" s="117"/>
    </row>
    <row r="1143" spans="1:9" ht="12.75">
      <c r="A1143" s="10"/>
      <c r="B1143" s="10"/>
      <c r="C1143" s="10"/>
      <c r="D1143" s="10"/>
      <c r="E1143" s="10"/>
      <c r="F1143" s="10"/>
      <c r="H1143" s="84"/>
      <c r="I1143" s="117"/>
    </row>
    <row r="1144" spans="1:9" ht="12.75">
      <c r="A1144" s="10"/>
      <c r="B1144" s="10"/>
      <c r="C1144" s="10"/>
      <c r="D1144" s="10"/>
      <c r="E1144" s="10"/>
      <c r="F1144" s="10"/>
      <c r="H1144" s="84"/>
      <c r="I1144" s="117"/>
    </row>
    <row r="1145" spans="1:9" ht="12.75">
      <c r="A1145" s="10"/>
      <c r="B1145" s="10"/>
      <c r="C1145" s="10"/>
      <c r="D1145" s="10"/>
      <c r="E1145" s="10"/>
      <c r="F1145" s="10"/>
      <c r="H1145" s="84"/>
      <c r="I1145" s="117"/>
    </row>
    <row r="1146" spans="1:9" ht="12.75">
      <c r="A1146" s="10"/>
      <c r="B1146" s="10"/>
      <c r="C1146" s="10"/>
      <c r="D1146" s="10"/>
      <c r="E1146" s="10"/>
      <c r="F1146" s="10"/>
      <c r="H1146" s="84"/>
      <c r="I1146" s="117"/>
    </row>
    <row r="1147" spans="1:9" ht="12.75">
      <c r="A1147" s="10"/>
      <c r="B1147" s="10"/>
      <c r="C1147" s="10"/>
      <c r="D1147" s="10"/>
      <c r="E1147" s="10"/>
      <c r="F1147" s="10"/>
      <c r="H1147" s="84"/>
      <c r="I1147" s="117"/>
    </row>
    <row r="1148" spans="1:9" ht="12.75">
      <c r="A1148" s="10"/>
      <c r="B1148" s="10"/>
      <c r="C1148" s="10"/>
      <c r="D1148" s="10"/>
      <c r="E1148" s="10"/>
      <c r="F1148" s="10"/>
      <c r="H1148" s="84"/>
      <c r="I1148" s="117"/>
    </row>
    <row r="1149" spans="1:9" ht="12.75">
      <c r="A1149" s="10"/>
      <c r="B1149" s="10"/>
      <c r="C1149" s="10"/>
      <c r="D1149" s="10"/>
      <c r="E1149" s="10"/>
      <c r="F1149" s="10"/>
      <c r="H1149" s="84"/>
      <c r="I1149" s="117"/>
    </row>
    <row r="1150" spans="1:9" ht="12.75">
      <c r="A1150" s="10"/>
      <c r="B1150" s="10"/>
      <c r="C1150" s="10"/>
      <c r="D1150" s="10"/>
      <c r="E1150" s="10"/>
      <c r="F1150" s="10"/>
      <c r="H1150" s="84"/>
      <c r="I1150" s="117"/>
    </row>
    <row r="1151" spans="1:9" ht="12.75">
      <c r="A1151" s="10"/>
      <c r="B1151" s="10"/>
      <c r="C1151" s="10"/>
      <c r="D1151" s="10"/>
      <c r="E1151" s="10"/>
      <c r="F1151" s="10"/>
      <c r="H1151" s="84"/>
      <c r="I1151" s="117"/>
    </row>
    <row r="1152" spans="1:9" ht="12.75">
      <c r="A1152" s="10"/>
      <c r="B1152" s="10"/>
      <c r="C1152" s="10"/>
      <c r="D1152" s="10"/>
      <c r="E1152" s="10"/>
      <c r="F1152" s="10"/>
      <c r="H1152" s="84"/>
      <c r="I1152" s="117"/>
    </row>
    <row r="1153" spans="1:9" ht="12.75">
      <c r="A1153" s="10"/>
      <c r="B1153" s="10"/>
      <c r="C1153" s="10"/>
      <c r="D1153" s="10"/>
      <c r="E1153" s="10"/>
      <c r="F1153" s="10"/>
      <c r="H1153" s="84"/>
      <c r="I1153" s="117"/>
    </row>
    <row r="1154" spans="1:9" ht="12.75">
      <c r="A1154" s="10"/>
      <c r="B1154" s="10"/>
      <c r="C1154" s="10"/>
      <c r="D1154" s="10"/>
      <c r="E1154" s="10"/>
      <c r="F1154" s="10"/>
      <c r="H1154" s="84"/>
      <c r="I1154" s="117"/>
    </row>
    <row r="1155" spans="1:9" ht="12.75">
      <c r="A1155" s="10"/>
      <c r="B1155" s="10"/>
      <c r="C1155" s="10"/>
      <c r="D1155" s="10"/>
      <c r="E1155" s="10"/>
      <c r="F1155" s="10"/>
      <c r="H1155" s="84"/>
      <c r="I1155" s="117"/>
    </row>
    <row r="1156" spans="1:9" ht="12.75">
      <c r="A1156" s="10"/>
      <c r="B1156" s="10"/>
      <c r="C1156" s="10"/>
      <c r="D1156" s="10"/>
      <c r="E1156" s="10"/>
      <c r="F1156" s="10"/>
      <c r="H1156" s="84"/>
      <c r="I1156" s="117"/>
    </row>
    <row r="1157" spans="1:9" ht="12.75">
      <c r="A1157" s="10"/>
      <c r="B1157" s="10"/>
      <c r="C1157" s="10"/>
      <c r="D1157" s="10"/>
      <c r="E1157" s="10"/>
      <c r="F1157" s="10"/>
      <c r="H1157" s="84"/>
      <c r="I1157" s="117"/>
    </row>
    <row r="1158" spans="1:9" ht="12.75">
      <c r="A1158" s="10"/>
      <c r="B1158" s="10"/>
      <c r="C1158" s="10"/>
      <c r="D1158" s="10"/>
      <c r="E1158" s="10"/>
      <c r="F1158" s="10"/>
      <c r="H1158" s="84"/>
      <c r="I1158" s="117"/>
    </row>
    <row r="1159" spans="1:9" ht="12.75">
      <c r="A1159" s="10"/>
      <c r="B1159" s="10"/>
      <c r="C1159" s="10"/>
      <c r="D1159" s="10"/>
      <c r="E1159" s="10"/>
      <c r="F1159" s="10"/>
      <c r="H1159" s="84"/>
      <c r="I1159" s="117"/>
    </row>
    <row r="1160" spans="1:9" ht="12.75">
      <c r="A1160" s="10"/>
      <c r="B1160" s="10"/>
      <c r="C1160" s="10"/>
      <c r="D1160" s="10"/>
      <c r="E1160" s="10"/>
      <c r="F1160" s="10"/>
      <c r="H1160" s="84"/>
      <c r="I1160" s="117"/>
    </row>
    <row r="1161" spans="1:9" ht="12.75">
      <c r="A1161" s="10"/>
      <c r="B1161" s="10"/>
      <c r="C1161" s="10"/>
      <c r="D1161" s="10"/>
      <c r="E1161" s="10"/>
      <c r="F1161" s="10"/>
      <c r="H1161" s="84"/>
      <c r="I1161" s="117"/>
    </row>
    <row r="1162" spans="1:9" ht="12.75">
      <c r="A1162" s="10"/>
      <c r="B1162" s="10"/>
      <c r="C1162" s="10"/>
      <c r="D1162" s="10"/>
      <c r="E1162" s="10"/>
      <c r="F1162" s="10"/>
      <c r="H1162" s="84"/>
      <c r="I1162" s="117"/>
    </row>
    <row r="1163" spans="1:9" ht="12.75">
      <c r="A1163" s="10"/>
      <c r="B1163" s="10"/>
      <c r="C1163" s="10"/>
      <c r="D1163" s="10"/>
      <c r="E1163" s="10"/>
      <c r="F1163" s="10"/>
      <c r="H1163" s="84"/>
      <c r="I1163" s="117"/>
    </row>
    <row r="1164" spans="1:9" ht="12.75">
      <c r="A1164" s="10"/>
      <c r="B1164" s="10"/>
      <c r="C1164" s="10"/>
      <c r="D1164" s="10"/>
      <c r="E1164" s="10"/>
      <c r="F1164" s="10"/>
      <c r="H1164" s="84"/>
      <c r="I1164" s="117"/>
    </row>
    <row r="1165" spans="1:9" ht="12.75">
      <c r="A1165" s="10"/>
      <c r="B1165" s="10"/>
      <c r="C1165" s="10"/>
      <c r="D1165" s="10"/>
      <c r="E1165" s="10"/>
      <c r="F1165" s="10"/>
      <c r="H1165" s="84"/>
      <c r="I1165" s="117"/>
    </row>
    <row r="1166" spans="1:9" ht="12.75">
      <c r="A1166" s="10"/>
      <c r="B1166" s="10"/>
      <c r="C1166" s="10"/>
      <c r="D1166" s="10"/>
      <c r="E1166" s="10"/>
      <c r="F1166" s="10"/>
      <c r="H1166" s="84"/>
      <c r="I1166" s="117"/>
    </row>
    <row r="1167" spans="1:9" ht="12.75">
      <c r="A1167" s="10"/>
      <c r="B1167" s="10"/>
      <c r="C1167" s="10"/>
      <c r="D1167" s="10"/>
      <c r="E1167" s="10"/>
      <c r="F1167" s="10"/>
      <c r="H1167" s="84"/>
      <c r="I1167" s="117"/>
    </row>
    <row r="1168" spans="1:9" ht="12.75">
      <c r="A1168" s="10"/>
      <c r="B1168" s="10"/>
      <c r="C1168" s="10"/>
      <c r="D1168" s="10"/>
      <c r="E1168" s="10"/>
      <c r="F1168" s="10"/>
      <c r="H1168" s="84"/>
      <c r="I1168" s="117"/>
    </row>
    <row r="1169" spans="1:9" ht="12.75">
      <c r="A1169" s="10"/>
      <c r="B1169" s="10"/>
      <c r="C1169" s="10"/>
      <c r="D1169" s="10"/>
      <c r="E1169" s="10"/>
      <c r="F1169" s="10"/>
      <c r="H1169" s="84"/>
      <c r="I1169" s="117"/>
    </row>
    <row r="1170" spans="1:9" ht="12.75">
      <c r="A1170" s="10"/>
      <c r="B1170" s="10"/>
      <c r="C1170" s="10"/>
      <c r="D1170" s="10"/>
      <c r="E1170" s="10"/>
      <c r="F1170" s="10"/>
      <c r="H1170" s="84"/>
      <c r="I1170" s="117"/>
    </row>
    <row r="1171" spans="1:9" ht="12.75">
      <c r="A1171" s="10"/>
      <c r="B1171" s="10"/>
      <c r="C1171" s="10"/>
      <c r="D1171" s="10"/>
      <c r="E1171" s="10"/>
      <c r="F1171" s="10"/>
      <c r="H1171" s="84"/>
      <c r="I1171" s="117"/>
    </row>
    <row r="1172" spans="1:9" ht="12.75">
      <c r="A1172" s="10"/>
      <c r="B1172" s="10"/>
      <c r="C1172" s="10"/>
      <c r="D1172" s="10"/>
      <c r="E1172" s="10"/>
      <c r="F1172" s="10"/>
      <c r="H1172" s="84"/>
      <c r="I1172" s="117"/>
    </row>
    <row r="1173" spans="1:9" ht="12.75">
      <c r="A1173" s="10"/>
      <c r="B1173" s="10"/>
      <c r="C1173" s="10"/>
      <c r="D1173" s="10"/>
      <c r="E1173" s="10"/>
      <c r="F1173" s="10"/>
      <c r="H1173" s="84"/>
      <c r="I1173" s="117"/>
    </row>
    <row r="1174" spans="1:9" ht="12.75">
      <c r="A1174" s="10"/>
      <c r="B1174" s="10"/>
      <c r="C1174" s="10"/>
      <c r="D1174" s="10"/>
      <c r="E1174" s="10"/>
      <c r="F1174" s="10"/>
      <c r="H1174" s="84"/>
      <c r="I1174" s="117"/>
    </row>
    <row r="1175" spans="1:9" ht="12.75">
      <c r="A1175" s="10"/>
      <c r="B1175" s="10"/>
      <c r="C1175" s="10"/>
      <c r="D1175" s="10"/>
      <c r="E1175" s="10"/>
      <c r="F1175" s="10"/>
      <c r="H1175" s="84"/>
      <c r="I1175" s="117"/>
    </row>
    <row r="1176" spans="1:9" ht="12.75">
      <c r="A1176" s="10"/>
      <c r="B1176" s="10"/>
      <c r="C1176" s="10"/>
      <c r="D1176" s="10"/>
      <c r="E1176" s="10"/>
      <c r="F1176" s="10"/>
      <c r="H1176" s="84"/>
      <c r="I1176" s="117"/>
    </row>
    <row r="1177" spans="1:9" ht="12.75">
      <c r="A1177" s="10"/>
      <c r="B1177" s="10"/>
      <c r="C1177" s="10"/>
      <c r="D1177" s="10"/>
      <c r="E1177" s="10"/>
      <c r="F1177" s="10"/>
      <c r="H1177" s="84"/>
      <c r="I1177" s="117"/>
    </row>
    <row r="1178" spans="1:9" ht="12.75">
      <c r="A1178" s="10"/>
      <c r="B1178" s="10"/>
      <c r="C1178" s="10"/>
      <c r="D1178" s="10"/>
      <c r="E1178" s="10"/>
      <c r="F1178" s="10"/>
      <c r="H1178" s="84"/>
      <c r="I1178" s="117"/>
    </row>
    <row r="1179" spans="1:9" ht="12.75">
      <c r="A1179" s="10"/>
      <c r="B1179" s="10"/>
      <c r="C1179" s="10"/>
      <c r="D1179" s="10"/>
      <c r="E1179" s="10"/>
      <c r="F1179" s="10"/>
      <c r="H1179" s="84"/>
      <c r="I1179" s="117"/>
    </row>
    <row r="1180" spans="1:9" ht="12.75">
      <c r="A1180" s="10"/>
      <c r="B1180" s="10"/>
      <c r="C1180" s="10"/>
      <c r="D1180" s="10"/>
      <c r="E1180" s="10"/>
      <c r="F1180" s="10"/>
      <c r="H1180" s="84"/>
      <c r="I1180" s="117"/>
    </row>
    <row r="1181" spans="1:9" ht="12.75">
      <c r="A1181" s="10"/>
      <c r="B1181" s="10"/>
      <c r="C1181" s="10"/>
      <c r="D1181" s="10"/>
      <c r="E1181" s="10"/>
      <c r="F1181" s="10"/>
      <c r="H1181" s="84"/>
      <c r="I1181" s="117"/>
    </row>
    <row r="1182" spans="1:9" ht="12.75">
      <c r="A1182" s="10"/>
      <c r="B1182" s="10"/>
      <c r="C1182" s="10"/>
      <c r="D1182" s="10"/>
      <c r="E1182" s="10"/>
      <c r="F1182" s="10"/>
      <c r="H1182" s="84"/>
      <c r="I1182" s="117"/>
    </row>
    <row r="1183" spans="1:9" ht="12.75">
      <c r="A1183" s="10"/>
      <c r="B1183" s="10"/>
      <c r="C1183" s="10"/>
      <c r="D1183" s="10"/>
      <c r="E1183" s="10"/>
      <c r="F1183" s="10"/>
      <c r="H1183" s="84"/>
      <c r="I1183" s="117"/>
    </row>
    <row r="1184" spans="1:9" ht="12.75">
      <c r="A1184" s="10"/>
      <c r="B1184" s="10"/>
      <c r="C1184" s="10"/>
      <c r="D1184" s="10"/>
      <c r="E1184" s="10"/>
      <c r="F1184" s="10"/>
      <c r="H1184" s="84"/>
      <c r="I1184" s="117"/>
    </row>
    <row r="1185" spans="1:9" ht="12.75">
      <c r="A1185" s="10"/>
      <c r="B1185" s="10"/>
      <c r="C1185" s="10"/>
      <c r="D1185" s="10"/>
      <c r="E1185" s="10"/>
      <c r="F1185" s="10"/>
      <c r="H1185" s="84"/>
      <c r="I1185" s="117"/>
    </row>
    <row r="1186" spans="1:9" ht="12.75">
      <c r="A1186" s="10"/>
      <c r="B1186" s="10"/>
      <c r="C1186" s="10"/>
      <c r="D1186" s="10"/>
      <c r="E1186" s="10"/>
      <c r="F1186" s="10"/>
      <c r="H1186" s="84"/>
      <c r="I1186" s="117"/>
    </row>
    <row r="1187" spans="1:9" ht="12.75">
      <c r="A1187" s="10"/>
      <c r="B1187" s="10"/>
      <c r="C1187" s="10"/>
      <c r="D1187" s="10"/>
      <c r="E1187" s="10"/>
      <c r="F1187" s="10"/>
      <c r="H1187" s="84"/>
      <c r="I1187" s="117"/>
    </row>
    <row r="1188" spans="1:9" ht="12.75">
      <c r="A1188" s="10"/>
      <c r="B1188" s="10"/>
      <c r="C1188" s="10"/>
      <c r="D1188" s="10"/>
      <c r="E1188" s="10"/>
      <c r="F1188" s="10"/>
      <c r="H1188" s="84"/>
      <c r="I1188" s="117"/>
    </row>
    <row r="1189" spans="1:9" ht="12.75">
      <c r="A1189" s="10"/>
      <c r="B1189" s="10"/>
      <c r="C1189" s="10"/>
      <c r="D1189" s="10"/>
      <c r="E1189" s="10"/>
      <c r="F1189" s="10"/>
      <c r="H1189" s="84"/>
      <c r="I1189" s="117"/>
    </row>
    <row r="1190" spans="1:9" ht="12.75">
      <c r="A1190" s="10"/>
      <c r="B1190" s="10"/>
      <c r="C1190" s="10"/>
      <c r="D1190" s="10"/>
      <c r="E1190" s="10"/>
      <c r="F1190" s="10"/>
      <c r="H1190" s="84"/>
      <c r="I1190" s="117"/>
    </row>
    <row r="1191" spans="1:9" ht="12.75">
      <c r="A1191" s="10"/>
      <c r="B1191" s="10"/>
      <c r="C1191" s="10"/>
      <c r="D1191" s="10"/>
      <c r="E1191" s="10"/>
      <c r="F1191" s="10"/>
      <c r="H1191" s="84"/>
      <c r="I1191" s="117"/>
    </row>
    <row r="1192" spans="1:9" ht="12.75">
      <c r="A1192" s="10"/>
      <c r="B1192" s="10"/>
      <c r="C1192" s="10"/>
      <c r="D1192" s="10"/>
      <c r="E1192" s="10"/>
      <c r="F1192" s="10"/>
      <c r="H1192" s="84"/>
      <c r="I1192" s="117"/>
    </row>
    <row r="1193" spans="1:9" ht="12.75">
      <c r="A1193" s="10"/>
      <c r="B1193" s="10"/>
      <c r="C1193" s="10"/>
      <c r="D1193" s="10"/>
      <c r="E1193" s="10"/>
      <c r="F1193" s="10"/>
      <c r="H1193" s="84"/>
      <c r="I1193" s="117"/>
    </row>
    <row r="1194" spans="1:9" ht="12.75">
      <c r="A1194" s="10"/>
      <c r="B1194" s="10"/>
      <c r="C1194" s="10"/>
      <c r="D1194" s="10"/>
      <c r="E1194" s="10"/>
      <c r="F1194" s="10"/>
      <c r="H1194" s="84"/>
      <c r="I1194" s="117"/>
    </row>
    <row r="1195" spans="1:9" ht="12.75">
      <c r="A1195" s="10"/>
      <c r="B1195" s="10"/>
      <c r="C1195" s="10"/>
      <c r="D1195" s="10"/>
      <c r="E1195" s="10"/>
      <c r="F1195" s="10"/>
      <c r="H1195" s="84"/>
      <c r="I1195" s="117"/>
    </row>
    <row r="1196" spans="1:9" ht="12.75">
      <c r="A1196" s="10"/>
      <c r="B1196" s="10"/>
      <c r="C1196" s="10"/>
      <c r="D1196" s="10"/>
      <c r="E1196" s="10"/>
      <c r="F1196" s="10"/>
      <c r="H1196" s="84"/>
      <c r="I1196" s="117"/>
    </row>
    <row r="1197" spans="1:9" ht="12.75">
      <c r="A1197" s="10"/>
      <c r="B1197" s="10"/>
      <c r="C1197" s="10"/>
      <c r="D1197" s="10"/>
      <c r="E1197" s="10"/>
      <c r="F1197" s="10"/>
      <c r="H1197" s="84"/>
      <c r="I1197" s="117"/>
    </row>
    <row r="1198" spans="1:9" ht="12.75">
      <c r="A1198" s="10"/>
      <c r="B1198" s="10"/>
      <c r="C1198" s="10"/>
      <c r="D1198" s="10"/>
      <c r="E1198" s="10"/>
      <c r="F1198" s="10"/>
      <c r="H1198" s="84"/>
      <c r="I1198" s="117"/>
    </row>
    <row r="1199" spans="1:9" ht="12.75">
      <c r="A1199" s="10"/>
      <c r="B1199" s="10"/>
      <c r="C1199" s="10"/>
      <c r="D1199" s="10"/>
      <c r="E1199" s="10"/>
      <c r="F1199" s="10"/>
      <c r="H1199" s="84"/>
      <c r="I1199" s="117"/>
    </row>
    <row r="1200" spans="1:9" ht="12.75">
      <c r="A1200" s="10"/>
      <c r="B1200" s="10"/>
      <c r="C1200" s="10"/>
      <c r="D1200" s="10"/>
      <c r="E1200" s="10"/>
      <c r="F1200" s="10"/>
      <c r="H1200" s="84"/>
      <c r="I1200" s="117"/>
    </row>
    <row r="1201" spans="1:9" ht="12.75">
      <c r="A1201" s="10"/>
      <c r="B1201" s="10"/>
      <c r="C1201" s="10"/>
      <c r="D1201" s="10"/>
      <c r="E1201" s="10"/>
      <c r="F1201" s="10"/>
      <c r="H1201" s="84"/>
      <c r="I1201" s="117"/>
    </row>
    <row r="1202" spans="1:9" ht="12.75">
      <c r="A1202" s="10"/>
      <c r="B1202" s="10"/>
      <c r="C1202" s="10"/>
      <c r="D1202" s="10"/>
      <c r="E1202" s="10"/>
      <c r="F1202" s="10"/>
      <c r="H1202" s="84"/>
      <c r="I1202" s="117"/>
    </row>
    <row r="1203" spans="1:9" ht="12.75">
      <c r="A1203" s="10"/>
      <c r="B1203" s="10"/>
      <c r="C1203" s="10"/>
      <c r="D1203" s="10"/>
      <c r="E1203" s="10"/>
      <c r="F1203" s="10"/>
      <c r="H1203" s="84"/>
      <c r="I1203" s="117"/>
    </row>
    <row r="1204" spans="1:9" ht="12.75">
      <c r="A1204" s="10"/>
      <c r="B1204" s="10"/>
      <c r="C1204" s="10"/>
      <c r="D1204" s="10"/>
      <c r="E1204" s="10"/>
      <c r="F1204" s="10"/>
      <c r="H1204" s="84"/>
      <c r="I1204" s="117"/>
    </row>
    <row r="1205" spans="1:9" ht="12.75">
      <c r="A1205" s="10"/>
      <c r="B1205" s="10"/>
      <c r="C1205" s="10"/>
      <c r="D1205" s="10"/>
      <c r="E1205" s="10"/>
      <c r="F1205" s="10"/>
      <c r="H1205" s="84"/>
      <c r="I1205" s="117"/>
    </row>
    <row r="1206" spans="1:9" ht="12.75">
      <c r="A1206" s="10"/>
      <c r="B1206" s="10"/>
      <c r="C1206" s="10"/>
      <c r="D1206" s="10"/>
      <c r="E1206" s="10"/>
      <c r="F1206" s="10"/>
      <c r="H1206" s="84"/>
      <c r="I1206" s="117"/>
    </row>
    <row r="1207" spans="1:9" ht="12.75">
      <c r="A1207" s="10"/>
      <c r="B1207" s="10"/>
      <c r="C1207" s="10"/>
      <c r="D1207" s="10"/>
      <c r="E1207" s="10"/>
      <c r="F1207" s="10"/>
      <c r="H1207" s="84"/>
      <c r="I1207" s="117"/>
    </row>
    <row r="1208" spans="1:9" ht="12.75">
      <c r="A1208" s="10"/>
      <c r="B1208" s="10"/>
      <c r="C1208" s="10"/>
      <c r="D1208" s="10"/>
      <c r="E1208" s="10"/>
      <c r="F1208" s="10"/>
      <c r="H1208" s="84"/>
      <c r="I1208" s="117"/>
    </row>
    <row r="1209" spans="1:9" ht="12.75">
      <c r="A1209" s="10"/>
      <c r="B1209" s="10"/>
      <c r="C1209" s="10"/>
      <c r="D1209" s="10"/>
      <c r="E1209" s="10"/>
      <c r="F1209" s="10"/>
      <c r="H1209" s="84"/>
      <c r="I1209" s="117"/>
    </row>
    <row r="1210" spans="1:9" ht="12.75">
      <c r="A1210" s="10"/>
      <c r="B1210" s="10"/>
      <c r="C1210" s="10"/>
      <c r="D1210" s="10"/>
      <c r="E1210" s="10"/>
      <c r="F1210" s="10"/>
      <c r="H1210" s="84"/>
      <c r="I1210" s="117"/>
    </row>
    <row r="1211" spans="1:9" ht="12.75">
      <c r="A1211" s="10"/>
      <c r="B1211" s="10"/>
      <c r="C1211" s="10"/>
      <c r="D1211" s="10"/>
      <c r="E1211" s="10"/>
      <c r="F1211" s="10"/>
      <c r="H1211" s="84"/>
      <c r="I1211" s="117"/>
    </row>
    <row r="1212" spans="1:9" ht="12.75">
      <c r="A1212" s="10"/>
      <c r="B1212" s="10"/>
      <c r="C1212" s="10"/>
      <c r="D1212" s="10"/>
      <c r="E1212" s="10"/>
      <c r="F1212" s="10"/>
      <c r="H1212" s="84"/>
      <c r="I1212" s="117"/>
    </row>
    <row r="1213" spans="1:9" ht="12.75">
      <c r="A1213" s="10"/>
      <c r="B1213" s="10"/>
      <c r="C1213" s="10"/>
      <c r="D1213" s="10"/>
      <c r="E1213" s="10"/>
      <c r="F1213" s="10"/>
      <c r="H1213" s="84"/>
      <c r="I1213" s="117"/>
    </row>
    <row r="1214" spans="1:9" ht="12.75">
      <c r="A1214" s="10"/>
      <c r="B1214" s="10"/>
      <c r="C1214" s="10"/>
      <c r="D1214" s="10"/>
      <c r="E1214" s="10"/>
      <c r="F1214" s="10"/>
      <c r="H1214" s="84"/>
      <c r="I1214" s="117"/>
    </row>
    <row r="1215" spans="1:9" ht="12.75">
      <c r="A1215" s="10"/>
      <c r="B1215" s="10"/>
      <c r="C1215" s="10"/>
      <c r="D1215" s="10"/>
      <c r="E1215" s="10"/>
      <c r="F1215" s="10"/>
      <c r="H1215" s="84"/>
      <c r="I1215" s="117"/>
    </row>
    <row r="1216" spans="1:9" ht="12.75">
      <c r="A1216" s="10"/>
      <c r="B1216" s="10"/>
      <c r="C1216" s="10"/>
      <c r="D1216" s="10"/>
      <c r="E1216" s="10"/>
      <c r="F1216" s="10"/>
      <c r="H1216" s="84"/>
      <c r="I1216" s="117"/>
    </row>
    <row r="1217" spans="1:9" ht="12.75">
      <c r="A1217" s="10"/>
      <c r="B1217" s="10"/>
      <c r="C1217" s="10"/>
      <c r="D1217" s="10"/>
      <c r="E1217" s="10"/>
      <c r="F1217" s="10"/>
      <c r="H1217" s="84"/>
      <c r="I1217" s="117"/>
    </row>
    <row r="1218" spans="1:8" ht="12.75">
      <c r="A1218" s="10"/>
      <c r="B1218" s="10"/>
      <c r="C1218" s="10"/>
      <c r="D1218" s="10"/>
      <c r="E1218" s="10"/>
      <c r="F1218" s="10"/>
      <c r="H1218" s="84"/>
    </row>
    <row r="1219" spans="1:8" ht="12.75">
      <c r="A1219" s="10"/>
      <c r="B1219" s="10"/>
      <c r="C1219" s="10"/>
      <c r="D1219" s="10"/>
      <c r="E1219" s="10"/>
      <c r="F1219" s="10"/>
      <c r="H1219" s="84"/>
    </row>
    <row r="1220" spans="1:8" ht="12.75">
      <c r="A1220" s="10"/>
      <c r="B1220" s="10"/>
      <c r="C1220" s="10"/>
      <c r="D1220" s="10"/>
      <c r="E1220" s="10"/>
      <c r="F1220" s="10"/>
      <c r="H1220" s="84"/>
    </row>
    <row r="1221" spans="1:8" ht="12.75">
      <c r="A1221" s="10"/>
      <c r="B1221" s="10"/>
      <c r="C1221" s="10"/>
      <c r="D1221" s="10"/>
      <c r="E1221" s="10"/>
      <c r="F1221" s="10"/>
      <c r="H1221" s="84"/>
    </row>
    <row r="1222" spans="1:8" ht="12.75">
      <c r="A1222" s="10"/>
      <c r="B1222" s="10"/>
      <c r="C1222" s="10"/>
      <c r="D1222" s="10"/>
      <c r="E1222" s="10"/>
      <c r="F1222" s="10"/>
      <c r="H1222" s="84"/>
    </row>
    <row r="1223" spans="1:8" ht="12.75">
      <c r="A1223" s="10"/>
      <c r="B1223" s="10"/>
      <c r="C1223" s="10"/>
      <c r="D1223" s="10"/>
      <c r="E1223" s="10"/>
      <c r="F1223" s="10"/>
      <c r="H1223" s="84"/>
    </row>
    <row r="1224" spans="1:8" ht="12.75">
      <c r="A1224" s="10"/>
      <c r="B1224" s="10"/>
      <c r="C1224" s="10"/>
      <c r="D1224" s="10"/>
      <c r="E1224" s="10"/>
      <c r="F1224" s="10"/>
      <c r="H1224" s="84"/>
    </row>
    <row r="1225" spans="1:8" ht="12.75">
      <c r="A1225" s="10"/>
      <c r="B1225" s="10"/>
      <c r="C1225" s="10"/>
      <c r="D1225" s="10"/>
      <c r="E1225" s="10"/>
      <c r="F1225" s="10"/>
      <c r="H1225" s="84"/>
    </row>
    <row r="1226" spans="1:8" ht="12.75">
      <c r="A1226" s="10"/>
      <c r="B1226" s="10"/>
      <c r="C1226" s="10"/>
      <c r="D1226" s="10"/>
      <c r="E1226" s="10"/>
      <c r="F1226" s="10"/>
      <c r="H1226" s="84"/>
    </row>
    <row r="1227" spans="1:8" ht="12.75">
      <c r="A1227" s="10"/>
      <c r="B1227" s="10"/>
      <c r="C1227" s="10"/>
      <c r="D1227" s="10"/>
      <c r="E1227" s="10"/>
      <c r="F1227" s="10"/>
      <c r="H1227" s="84"/>
    </row>
    <row r="1228" spans="1:8" ht="12.75">
      <c r="A1228" s="10"/>
      <c r="B1228" s="10"/>
      <c r="C1228" s="10"/>
      <c r="D1228" s="10"/>
      <c r="E1228" s="10"/>
      <c r="F1228" s="10"/>
      <c r="H1228" s="84"/>
    </row>
    <row r="1229" spans="1:8" ht="12.75">
      <c r="A1229" s="10"/>
      <c r="B1229" s="10"/>
      <c r="C1229" s="10"/>
      <c r="D1229" s="10"/>
      <c r="E1229" s="10"/>
      <c r="F1229" s="10"/>
      <c r="H1229" s="84"/>
    </row>
    <row r="1230" spans="1:8" ht="12.75">
      <c r="A1230" s="10"/>
      <c r="B1230" s="10"/>
      <c r="C1230" s="10"/>
      <c r="D1230" s="10"/>
      <c r="E1230" s="10"/>
      <c r="F1230" s="10"/>
      <c r="H1230" s="84"/>
    </row>
    <row r="1231" spans="1:8" ht="12.75">
      <c r="A1231" s="10"/>
      <c r="B1231" s="10"/>
      <c r="C1231" s="10"/>
      <c r="D1231" s="10"/>
      <c r="E1231" s="10"/>
      <c r="F1231" s="10"/>
      <c r="H1231" s="84"/>
    </row>
    <row r="1232" spans="1:8" ht="12.75">
      <c r="A1232" s="10"/>
      <c r="B1232" s="10"/>
      <c r="C1232" s="10"/>
      <c r="D1232" s="10"/>
      <c r="E1232" s="10"/>
      <c r="F1232" s="10"/>
      <c r="H1232" s="84"/>
    </row>
    <row r="1233" spans="1:8" ht="12.75">
      <c r="A1233" s="10"/>
      <c r="B1233" s="10"/>
      <c r="C1233" s="10"/>
      <c r="D1233" s="10"/>
      <c r="E1233" s="10"/>
      <c r="F1233" s="10"/>
      <c r="H1233" s="84"/>
    </row>
    <row r="1234" spans="1:8" ht="12.75">
      <c r="A1234" s="10"/>
      <c r="B1234" s="10"/>
      <c r="C1234" s="10"/>
      <c r="D1234" s="10"/>
      <c r="E1234" s="10"/>
      <c r="F1234" s="10"/>
      <c r="H1234" s="84"/>
    </row>
    <row r="1235" spans="1:8" ht="12.75">
      <c r="A1235" s="10"/>
      <c r="B1235" s="10"/>
      <c r="C1235" s="10"/>
      <c r="D1235" s="10"/>
      <c r="E1235" s="10"/>
      <c r="F1235" s="10"/>
      <c r="H1235" s="84"/>
    </row>
    <row r="1236" spans="1:8" ht="12.75">
      <c r="A1236" s="10"/>
      <c r="B1236" s="10"/>
      <c r="C1236" s="10"/>
      <c r="D1236" s="10"/>
      <c r="E1236" s="10"/>
      <c r="F1236" s="10"/>
      <c r="H1236" s="84"/>
    </row>
    <row r="1237" spans="1:8" ht="12.75">
      <c r="A1237" s="10"/>
      <c r="B1237" s="10"/>
      <c r="C1237" s="10"/>
      <c r="D1237" s="10"/>
      <c r="E1237" s="10"/>
      <c r="F1237" s="10"/>
      <c r="H1237" s="84"/>
    </row>
    <row r="1238" spans="1:8" ht="12.75">
      <c r="A1238" s="10"/>
      <c r="B1238" s="10"/>
      <c r="C1238" s="10"/>
      <c r="D1238" s="10"/>
      <c r="E1238" s="10"/>
      <c r="F1238" s="10"/>
      <c r="H1238" s="84"/>
    </row>
    <row r="1239" spans="1:8" ht="12.75">
      <c r="A1239" s="10"/>
      <c r="B1239" s="10"/>
      <c r="C1239" s="10"/>
      <c r="D1239" s="10"/>
      <c r="E1239" s="10"/>
      <c r="F1239" s="10"/>
      <c r="H1239" s="84"/>
    </row>
    <row r="1240" spans="1:8" ht="12.75">
      <c r="A1240" s="10"/>
      <c r="B1240" s="10"/>
      <c r="C1240" s="10"/>
      <c r="D1240" s="10"/>
      <c r="E1240" s="10"/>
      <c r="F1240" s="10"/>
      <c r="H1240" s="84"/>
    </row>
    <row r="1241" spans="1:8" ht="12.75">
      <c r="A1241" s="10"/>
      <c r="B1241" s="10"/>
      <c r="C1241" s="10"/>
      <c r="D1241" s="10"/>
      <c r="E1241" s="10"/>
      <c r="F1241" s="10"/>
      <c r="H1241" s="84"/>
    </row>
    <row r="1242" spans="1:8" ht="12.75">
      <c r="A1242" s="10"/>
      <c r="B1242" s="10"/>
      <c r="C1242" s="10"/>
      <c r="D1242" s="10"/>
      <c r="E1242" s="10"/>
      <c r="F1242" s="10"/>
      <c r="H1242" s="84"/>
    </row>
    <row r="1243" spans="1:8" ht="12.75">
      <c r="A1243" s="10"/>
      <c r="B1243" s="10"/>
      <c r="C1243" s="10"/>
      <c r="D1243" s="10"/>
      <c r="E1243" s="10"/>
      <c r="F1243" s="10"/>
      <c r="H1243" s="84"/>
    </row>
    <row r="1244" spans="1:8" ht="12.75">
      <c r="A1244" s="10"/>
      <c r="B1244" s="10"/>
      <c r="C1244" s="10"/>
      <c r="D1244" s="10"/>
      <c r="E1244" s="10"/>
      <c r="F1244" s="10"/>
      <c r="H1244" s="84"/>
    </row>
    <row r="1245" spans="1:8" ht="12.75">
      <c r="A1245" s="10"/>
      <c r="B1245" s="10"/>
      <c r="C1245" s="10"/>
      <c r="D1245" s="10"/>
      <c r="E1245" s="10"/>
      <c r="F1245" s="10"/>
      <c r="H1245" s="84"/>
    </row>
    <row r="1246" spans="1:8" ht="12.75">
      <c r="A1246" s="10"/>
      <c r="B1246" s="10"/>
      <c r="C1246" s="10"/>
      <c r="D1246" s="10"/>
      <c r="E1246" s="10"/>
      <c r="F1246" s="10"/>
      <c r="H1246" s="84"/>
    </row>
    <row r="1247" spans="1:8" ht="12.75">
      <c r="A1247" s="10"/>
      <c r="B1247" s="10"/>
      <c r="C1247" s="10"/>
      <c r="D1247" s="10"/>
      <c r="E1247" s="10"/>
      <c r="F1247" s="10"/>
      <c r="H1247" s="84"/>
    </row>
    <row r="1248" spans="1:8" ht="12.75">
      <c r="A1248" s="10"/>
      <c r="B1248" s="10"/>
      <c r="C1248" s="10"/>
      <c r="D1248" s="10"/>
      <c r="E1248" s="10"/>
      <c r="F1248" s="10"/>
      <c r="H1248" s="84"/>
    </row>
    <row r="1249" spans="1:6" ht="12.75">
      <c r="A1249" s="10"/>
      <c r="B1249" s="10"/>
      <c r="C1249" s="10"/>
      <c r="D1249" s="10"/>
      <c r="E1249" s="10"/>
      <c r="F1249" s="10"/>
    </row>
    <row r="1250" spans="1:6" ht="12.75">
      <c r="A1250" s="10"/>
      <c r="B1250" s="10"/>
      <c r="C1250" s="10"/>
      <c r="D1250" s="10"/>
      <c r="E1250" s="10"/>
      <c r="F1250" s="10"/>
    </row>
    <row r="1251" spans="1:6" ht="12.75">
      <c r="A1251" s="10"/>
      <c r="B1251" s="10"/>
      <c r="C1251" s="10"/>
      <c r="D1251" s="10"/>
      <c r="E1251" s="10"/>
      <c r="F1251" s="10"/>
    </row>
    <row r="1252" spans="1:6" ht="12.75">
      <c r="A1252" s="10"/>
      <c r="B1252" s="10"/>
      <c r="C1252" s="10"/>
      <c r="D1252" s="10"/>
      <c r="E1252" s="10"/>
      <c r="F1252" s="10"/>
    </row>
    <row r="1253" spans="1:6" ht="12.75">
      <c r="A1253" s="10"/>
      <c r="B1253" s="10"/>
      <c r="C1253" s="10"/>
      <c r="D1253" s="10"/>
      <c r="E1253" s="10"/>
      <c r="F1253" s="10"/>
    </row>
    <row r="1254" spans="1:6" ht="12.75">
      <c r="A1254" s="10"/>
      <c r="B1254" s="10"/>
      <c r="C1254" s="10"/>
      <c r="D1254" s="10"/>
      <c r="E1254" s="10"/>
      <c r="F1254" s="10"/>
    </row>
    <row r="1255" spans="1:6" ht="12.75">
      <c r="A1255" s="10"/>
      <c r="B1255" s="10"/>
      <c r="C1255" s="10"/>
      <c r="D1255" s="10"/>
      <c r="E1255" s="10"/>
      <c r="F1255" s="10"/>
    </row>
    <row r="1256" spans="1:6" ht="12.75">
      <c r="A1256" s="10"/>
      <c r="B1256" s="10"/>
      <c r="C1256" s="10"/>
      <c r="D1256" s="10"/>
      <c r="E1256" s="10"/>
      <c r="F1256" s="10"/>
    </row>
    <row r="1257" spans="1:6" ht="12.75">
      <c r="A1257" s="10"/>
      <c r="B1257" s="10"/>
      <c r="C1257" s="10"/>
      <c r="D1257" s="10"/>
      <c r="E1257" s="10"/>
      <c r="F1257" s="10"/>
    </row>
    <row r="1258" spans="1:6" ht="12.75">
      <c r="A1258" s="10"/>
      <c r="B1258" s="10"/>
      <c r="C1258" s="10"/>
      <c r="D1258" s="10"/>
      <c r="E1258" s="10"/>
      <c r="F1258" s="10"/>
    </row>
    <row r="1259" spans="1:6" ht="12.75">
      <c r="A1259" s="10"/>
      <c r="B1259" s="10"/>
      <c r="C1259" s="10"/>
      <c r="D1259" s="10"/>
      <c r="E1259" s="10"/>
      <c r="F1259" s="10"/>
    </row>
    <row r="1260" spans="1:6" ht="12.75">
      <c r="A1260" s="10"/>
      <c r="B1260" s="10"/>
      <c r="C1260" s="10"/>
      <c r="D1260" s="10"/>
      <c r="E1260" s="10"/>
      <c r="F1260" s="10"/>
    </row>
    <row r="1261" spans="1:6" ht="12.75">
      <c r="A1261" s="10"/>
      <c r="B1261" s="10"/>
      <c r="C1261" s="10"/>
      <c r="D1261" s="10"/>
      <c r="E1261" s="10"/>
      <c r="F1261" s="10"/>
    </row>
    <row r="1262" spans="1:6" ht="12.75">
      <c r="A1262" s="10"/>
      <c r="B1262" s="10"/>
      <c r="C1262" s="10"/>
      <c r="D1262" s="10"/>
      <c r="E1262" s="10"/>
      <c r="F1262" s="10"/>
    </row>
    <row r="1263" spans="1:6" ht="12.75">
      <c r="A1263" s="10"/>
      <c r="B1263" s="10"/>
      <c r="C1263" s="10"/>
      <c r="D1263" s="10"/>
      <c r="E1263" s="10"/>
      <c r="F1263" s="10"/>
    </row>
    <row r="1264" spans="1:6" ht="12.75">
      <c r="A1264" s="10"/>
      <c r="B1264" s="10"/>
      <c r="C1264" s="10"/>
      <c r="D1264" s="10"/>
      <c r="E1264" s="10"/>
      <c r="F1264" s="10"/>
    </row>
    <row r="1265" spans="1:6" ht="12.75">
      <c r="A1265" s="10"/>
      <c r="B1265" s="10"/>
      <c r="C1265" s="10"/>
      <c r="D1265" s="10"/>
      <c r="E1265" s="10"/>
      <c r="F1265" s="10"/>
    </row>
    <row r="1266" spans="1:6" ht="12.75">
      <c r="A1266" s="10"/>
      <c r="B1266" s="10"/>
      <c r="C1266" s="10"/>
      <c r="D1266" s="10"/>
      <c r="E1266" s="10"/>
      <c r="F1266" s="10"/>
    </row>
    <row r="1267" spans="1:6" ht="12.75">
      <c r="A1267" s="10"/>
      <c r="B1267" s="10"/>
      <c r="C1267" s="10"/>
      <c r="D1267" s="10"/>
      <c r="E1267" s="10"/>
      <c r="F1267" s="10"/>
    </row>
    <row r="1268" spans="1:6" ht="12.75">
      <c r="A1268" s="10"/>
      <c r="B1268" s="10"/>
      <c r="C1268" s="10"/>
      <c r="D1268" s="10"/>
      <c r="E1268" s="10"/>
      <c r="F1268" s="10"/>
    </row>
    <row r="1269" spans="1:6" ht="12.75">
      <c r="A1269" s="10"/>
      <c r="B1269" s="10"/>
      <c r="C1269" s="10"/>
      <c r="D1269" s="10"/>
      <c r="E1269" s="10"/>
      <c r="F1269" s="10"/>
    </row>
    <row r="1270" spans="1:6" ht="12.75">
      <c r="A1270" s="10"/>
      <c r="B1270" s="10"/>
      <c r="C1270" s="10"/>
      <c r="D1270" s="10"/>
      <c r="E1270" s="10"/>
      <c r="F1270" s="10"/>
    </row>
    <row r="1271" spans="1:6" ht="12.75">
      <c r="A1271" s="10"/>
      <c r="B1271" s="10"/>
      <c r="C1271" s="10"/>
      <c r="D1271" s="10"/>
      <c r="E1271" s="10"/>
      <c r="F1271" s="10"/>
    </row>
    <row r="1272" spans="1:6" ht="12.75">
      <c r="A1272" s="10"/>
      <c r="B1272" s="10"/>
      <c r="C1272" s="10"/>
      <c r="D1272" s="10"/>
      <c r="E1272" s="10"/>
      <c r="F1272" s="10"/>
    </row>
    <row r="1273" spans="1:6" ht="12.75">
      <c r="A1273" s="10"/>
      <c r="B1273" s="10"/>
      <c r="C1273" s="10"/>
      <c r="D1273" s="10"/>
      <c r="E1273" s="10"/>
      <c r="F1273" s="10"/>
    </row>
    <row r="1274" spans="1:6" ht="12.75">
      <c r="A1274" s="10"/>
      <c r="B1274" s="10"/>
      <c r="C1274" s="10"/>
      <c r="D1274" s="10"/>
      <c r="E1274" s="10"/>
      <c r="F1274" s="10"/>
    </row>
    <row r="1275" spans="1:6" ht="12.75">
      <c r="A1275" s="10"/>
      <c r="B1275" s="10"/>
      <c r="C1275" s="10"/>
      <c r="D1275" s="10"/>
      <c r="E1275" s="10"/>
      <c r="F1275" s="10"/>
    </row>
    <row r="1276" spans="1:6" ht="12.75">
      <c r="A1276" s="10"/>
      <c r="B1276" s="10"/>
      <c r="C1276" s="10"/>
      <c r="D1276" s="10"/>
      <c r="E1276" s="10"/>
      <c r="F1276" s="10"/>
    </row>
    <row r="1277" spans="1:6" ht="12.75">
      <c r="A1277" s="10"/>
      <c r="B1277" s="10"/>
      <c r="C1277" s="10"/>
      <c r="D1277" s="10"/>
      <c r="E1277" s="10"/>
      <c r="F1277" s="10"/>
    </row>
    <row r="1278" spans="1:6" ht="12.75">
      <c r="A1278" s="10"/>
      <c r="B1278" s="10"/>
      <c r="C1278" s="10"/>
      <c r="D1278" s="10"/>
      <c r="E1278" s="10"/>
      <c r="F1278" s="10"/>
    </row>
    <row r="1279" spans="1:6" ht="12.75">
      <c r="A1279" s="10"/>
      <c r="B1279" s="10"/>
      <c r="C1279" s="10"/>
      <c r="D1279" s="10"/>
      <c r="E1279" s="10"/>
      <c r="F1279" s="10"/>
    </row>
    <row r="1280" spans="1:6" ht="12.75">
      <c r="A1280" s="10"/>
      <c r="B1280" s="10"/>
      <c r="C1280" s="10"/>
      <c r="D1280" s="10"/>
      <c r="E1280" s="10"/>
      <c r="F1280" s="10"/>
    </row>
    <row r="1281" spans="1:6" ht="12.75">
      <c r="A1281" s="10"/>
      <c r="B1281" s="10"/>
      <c r="C1281" s="10"/>
      <c r="D1281" s="10"/>
      <c r="E1281" s="10"/>
      <c r="F1281" s="10"/>
    </row>
    <row r="1282" spans="1:6" ht="12.75">
      <c r="A1282" s="10"/>
      <c r="B1282" s="10"/>
      <c r="C1282" s="10"/>
      <c r="D1282" s="10"/>
      <c r="E1282" s="10"/>
      <c r="F1282" s="10"/>
    </row>
    <row r="1283" spans="1:6" ht="12.75">
      <c r="A1283" s="10"/>
      <c r="B1283" s="10"/>
      <c r="C1283" s="10"/>
      <c r="D1283" s="10"/>
      <c r="E1283" s="10"/>
      <c r="F1283" s="10"/>
    </row>
    <row r="1284" spans="1:6" ht="12.75">
      <c r="A1284" s="10"/>
      <c r="B1284" s="10"/>
      <c r="C1284" s="10"/>
      <c r="D1284" s="10"/>
      <c r="E1284" s="10"/>
      <c r="F1284" s="10"/>
    </row>
    <row r="1285" spans="1:6" ht="12.75">
      <c r="A1285" s="10"/>
      <c r="B1285" s="10"/>
      <c r="C1285" s="10"/>
      <c r="D1285" s="10"/>
      <c r="E1285" s="10"/>
      <c r="F1285" s="10"/>
    </row>
    <row r="1286" spans="1:6" ht="12.75">
      <c r="A1286" s="10"/>
      <c r="B1286" s="10"/>
      <c r="C1286" s="10"/>
      <c r="D1286" s="10"/>
      <c r="E1286" s="10"/>
      <c r="F1286" s="10"/>
    </row>
    <row r="1287" spans="1:6" ht="12.75">
      <c r="A1287" s="10"/>
      <c r="B1287" s="10"/>
      <c r="C1287" s="10"/>
      <c r="D1287" s="10"/>
      <c r="E1287" s="10"/>
      <c r="F1287" s="10"/>
    </row>
    <row r="1288" spans="1:6" ht="12.75">
      <c r="A1288" s="10"/>
      <c r="B1288" s="10"/>
      <c r="C1288" s="10"/>
      <c r="D1288" s="10"/>
      <c r="E1288" s="10"/>
      <c r="F1288" s="10"/>
    </row>
    <row r="1289" spans="1:6" ht="12.75">
      <c r="A1289" s="10"/>
      <c r="B1289" s="10"/>
      <c r="C1289" s="10"/>
      <c r="D1289" s="10"/>
      <c r="E1289" s="10"/>
      <c r="F1289" s="10"/>
    </row>
    <row r="1290" spans="1:6" ht="12.75">
      <c r="A1290" s="10"/>
      <c r="B1290" s="10"/>
      <c r="C1290" s="10"/>
      <c r="D1290" s="10"/>
      <c r="E1290" s="10"/>
      <c r="F1290" s="10"/>
    </row>
    <row r="1291" spans="1:6" ht="12.75">
      <c r="A1291" s="10"/>
      <c r="B1291" s="10"/>
      <c r="C1291" s="10"/>
      <c r="D1291" s="10"/>
      <c r="E1291" s="10"/>
      <c r="F1291" s="10"/>
    </row>
    <row r="1292" spans="1:6" ht="12.75">
      <c r="A1292" s="10"/>
      <c r="B1292" s="10"/>
      <c r="C1292" s="10"/>
      <c r="D1292" s="10"/>
      <c r="E1292" s="10"/>
      <c r="F1292" s="10"/>
    </row>
    <row r="1293" spans="1:6" ht="12.75">
      <c r="A1293" s="10"/>
      <c r="B1293" s="10"/>
      <c r="C1293" s="10"/>
      <c r="D1293" s="10"/>
      <c r="E1293" s="10"/>
      <c r="F1293" s="10"/>
    </row>
    <row r="1294" spans="1:6" ht="12.75">
      <c r="A1294" s="10"/>
      <c r="B1294" s="10"/>
      <c r="C1294" s="10"/>
      <c r="D1294" s="10"/>
      <c r="E1294" s="10"/>
      <c r="F1294" s="10"/>
    </row>
    <row r="1295" spans="1:6" ht="12.75">
      <c r="A1295" s="10"/>
      <c r="B1295" s="10"/>
      <c r="C1295" s="10"/>
      <c r="D1295" s="10"/>
      <c r="E1295" s="10"/>
      <c r="F1295" s="10"/>
    </row>
    <row r="1296" spans="1:6" ht="12.75">
      <c r="A1296" s="10"/>
      <c r="B1296" s="10"/>
      <c r="C1296" s="10"/>
      <c r="D1296" s="10"/>
      <c r="E1296" s="10"/>
      <c r="F1296" s="10"/>
    </row>
    <row r="1297" spans="1:6" ht="12.75">
      <c r="A1297" s="10"/>
      <c r="B1297" s="10"/>
      <c r="C1297" s="10"/>
      <c r="D1297" s="10"/>
      <c r="E1297" s="10"/>
      <c r="F1297" s="10"/>
    </row>
    <row r="1298" spans="1:6" ht="12.75">
      <c r="A1298" s="10"/>
      <c r="B1298" s="10"/>
      <c r="C1298" s="10"/>
      <c r="D1298" s="10"/>
      <c r="E1298" s="10"/>
      <c r="F1298" s="10"/>
    </row>
    <row r="1299" spans="1:6" ht="12.75">
      <c r="A1299" s="10"/>
      <c r="B1299" s="10"/>
      <c r="C1299" s="10"/>
      <c r="D1299" s="10"/>
      <c r="E1299" s="10"/>
      <c r="F1299" s="10"/>
    </row>
    <row r="1300" spans="1:6" ht="12.75">
      <c r="A1300" s="10"/>
      <c r="B1300" s="10"/>
      <c r="C1300" s="10"/>
      <c r="D1300" s="10"/>
      <c r="E1300" s="10"/>
      <c r="F1300" s="10"/>
    </row>
    <row r="1301" spans="1:6" ht="12.75">
      <c r="A1301" s="10"/>
      <c r="B1301" s="10"/>
      <c r="C1301" s="10"/>
      <c r="D1301" s="10"/>
      <c r="E1301" s="10"/>
      <c r="F1301" s="10"/>
    </row>
    <row r="1302" spans="1:6" ht="12.75">
      <c r="A1302" s="10"/>
      <c r="B1302" s="10"/>
      <c r="C1302" s="10"/>
      <c r="D1302" s="10"/>
      <c r="E1302" s="10"/>
      <c r="F1302" s="10"/>
    </row>
    <row r="1303" spans="1:6" ht="12.75">
      <c r="A1303" s="10"/>
      <c r="B1303" s="10"/>
      <c r="C1303" s="10"/>
      <c r="D1303" s="10"/>
      <c r="E1303" s="10"/>
      <c r="F1303" s="10"/>
    </row>
    <row r="1304" spans="1:6" ht="12.75">
      <c r="A1304" s="10"/>
      <c r="B1304" s="10"/>
      <c r="C1304" s="10"/>
      <c r="D1304" s="10"/>
      <c r="E1304" s="10"/>
      <c r="F1304" s="10"/>
    </row>
    <row r="1305" spans="1:6" ht="12.75">
      <c r="A1305" s="10"/>
      <c r="B1305" s="10"/>
      <c r="C1305" s="10"/>
      <c r="D1305" s="10"/>
      <c r="E1305" s="10"/>
      <c r="F1305" s="10"/>
    </row>
    <row r="1306" spans="1:6" ht="12.75">
      <c r="A1306" s="10"/>
      <c r="B1306" s="10"/>
      <c r="C1306" s="10"/>
      <c r="D1306" s="10"/>
      <c r="E1306" s="10"/>
      <c r="F1306" s="10"/>
    </row>
    <row r="1307" spans="1:6" ht="12.75">
      <c r="A1307" s="10"/>
      <c r="B1307" s="10"/>
      <c r="C1307" s="10"/>
      <c r="D1307" s="10"/>
      <c r="E1307" s="10"/>
      <c r="F1307" s="10"/>
    </row>
    <row r="1308" spans="1:6" ht="12.75">
      <c r="A1308" s="10"/>
      <c r="B1308" s="10"/>
      <c r="C1308" s="10"/>
      <c r="D1308" s="10"/>
      <c r="E1308" s="10"/>
      <c r="F1308" s="10"/>
    </row>
    <row r="1309" spans="1:6" ht="12.75">
      <c r="A1309" s="10"/>
      <c r="B1309" s="10"/>
      <c r="C1309" s="10"/>
      <c r="D1309" s="10"/>
      <c r="E1309" s="10"/>
      <c r="F1309" s="10"/>
    </row>
    <row r="1310" spans="1:6" ht="12.75">
      <c r="A1310" s="10"/>
      <c r="B1310" s="10"/>
      <c r="C1310" s="10"/>
      <c r="D1310" s="10"/>
      <c r="E1310" s="10"/>
      <c r="F1310" s="10"/>
    </row>
    <row r="1311" spans="1:6" ht="12.75">
      <c r="A1311" s="10"/>
      <c r="B1311" s="10"/>
      <c r="C1311" s="10"/>
      <c r="D1311" s="10"/>
      <c r="E1311" s="10"/>
      <c r="F1311" s="10"/>
    </row>
    <row r="1312" spans="1:6" ht="12.75">
      <c r="A1312" s="10"/>
      <c r="B1312" s="10"/>
      <c r="C1312" s="10"/>
      <c r="D1312" s="10"/>
      <c r="E1312" s="10"/>
      <c r="F1312" s="10"/>
    </row>
    <row r="1313" spans="1:6" ht="12.75">
      <c r="A1313" s="10"/>
      <c r="B1313" s="10"/>
      <c r="C1313" s="10"/>
      <c r="D1313" s="10"/>
      <c r="E1313" s="10"/>
      <c r="F1313" s="10"/>
    </row>
    <row r="1314" spans="1:6" ht="12.75">
      <c r="A1314" s="10"/>
      <c r="B1314" s="10"/>
      <c r="C1314" s="10"/>
      <c r="D1314" s="10"/>
      <c r="E1314" s="10"/>
      <c r="F1314" s="10"/>
    </row>
    <row r="1315" spans="1:6" ht="12.75">
      <c r="A1315" s="10"/>
      <c r="B1315" s="10"/>
      <c r="C1315" s="10"/>
      <c r="D1315" s="10"/>
      <c r="E1315" s="10"/>
      <c r="F1315" s="10"/>
    </row>
    <row r="1316" spans="1:6" ht="12.75">
      <c r="A1316" s="10"/>
      <c r="B1316" s="10"/>
      <c r="C1316" s="10"/>
      <c r="D1316" s="10"/>
      <c r="E1316" s="10"/>
      <c r="F1316" s="10"/>
    </row>
    <row r="1317" spans="1:6" ht="12.75">
      <c r="A1317" s="10"/>
      <c r="B1317" s="10"/>
      <c r="C1317" s="10"/>
      <c r="D1317" s="10"/>
      <c r="E1317" s="10"/>
      <c r="F1317" s="10"/>
    </row>
    <row r="1318" spans="1:6" ht="12.75">
      <c r="A1318" s="10"/>
      <c r="B1318" s="10"/>
      <c r="C1318" s="10"/>
      <c r="D1318" s="10"/>
      <c r="E1318" s="10"/>
      <c r="F1318" s="10"/>
    </row>
    <row r="1319" spans="1:6" ht="12.75">
      <c r="A1319" s="10"/>
      <c r="B1319" s="10"/>
      <c r="C1319" s="10"/>
      <c r="D1319" s="10"/>
      <c r="E1319" s="10"/>
      <c r="F1319" s="10"/>
    </row>
    <row r="1320" spans="1:6" ht="12.75">
      <c r="A1320" s="10"/>
      <c r="B1320" s="10"/>
      <c r="C1320" s="10"/>
      <c r="D1320" s="10"/>
      <c r="E1320" s="10"/>
      <c r="F1320" s="10"/>
    </row>
    <row r="1321" spans="1:6" ht="12.75">
      <c r="A1321" s="10"/>
      <c r="B1321" s="10"/>
      <c r="C1321" s="10"/>
      <c r="D1321" s="10"/>
      <c r="E1321" s="10"/>
      <c r="F1321" s="10"/>
    </row>
    <row r="1322" spans="1:6" ht="12.75">
      <c r="A1322" s="10"/>
      <c r="B1322" s="10"/>
      <c r="C1322" s="10"/>
      <c r="D1322" s="10"/>
      <c r="E1322" s="10"/>
      <c r="F1322" s="10"/>
    </row>
    <row r="1323" spans="1:6" ht="12.75">
      <c r="A1323" s="10"/>
      <c r="B1323" s="10"/>
      <c r="C1323" s="10"/>
      <c r="D1323" s="10"/>
      <c r="E1323" s="10"/>
      <c r="F1323" s="10"/>
    </row>
    <row r="1324" spans="1:6" ht="12.75">
      <c r="A1324" s="10"/>
      <c r="B1324" s="10"/>
      <c r="C1324" s="10"/>
      <c r="D1324" s="10"/>
      <c r="E1324" s="10"/>
      <c r="F1324" s="10"/>
    </row>
    <row r="1325" spans="1:6" ht="12.75">
      <c r="A1325" s="10"/>
      <c r="B1325" s="10"/>
      <c r="C1325" s="10"/>
      <c r="D1325" s="10"/>
      <c r="E1325" s="10"/>
      <c r="F1325" s="10"/>
    </row>
    <row r="1326" spans="1:6" ht="12.75">
      <c r="A1326" s="10"/>
      <c r="B1326" s="10"/>
      <c r="C1326" s="10"/>
      <c r="D1326" s="10"/>
      <c r="E1326" s="10"/>
      <c r="F1326" s="10"/>
    </row>
    <row r="1327" spans="1:6" ht="12.75">
      <c r="A1327" s="10"/>
      <c r="B1327" s="10"/>
      <c r="C1327" s="10"/>
      <c r="D1327" s="10"/>
      <c r="E1327" s="10"/>
      <c r="F1327" s="10"/>
    </row>
    <row r="1328" spans="1:6" ht="12.75">
      <c r="A1328" s="10"/>
      <c r="B1328" s="10"/>
      <c r="C1328" s="10"/>
      <c r="D1328" s="10"/>
      <c r="E1328" s="10"/>
      <c r="F1328" s="10"/>
    </row>
    <row r="1329" spans="1:6" ht="12.75">
      <c r="A1329" s="10"/>
      <c r="B1329" s="10"/>
      <c r="C1329" s="10"/>
      <c r="D1329" s="10"/>
      <c r="E1329" s="10"/>
      <c r="F1329" s="10"/>
    </row>
    <row r="1330" spans="1:6" ht="12.75">
      <c r="A1330" s="10"/>
      <c r="B1330" s="10"/>
      <c r="C1330" s="10"/>
      <c r="D1330" s="10"/>
      <c r="E1330" s="10"/>
      <c r="F1330" s="10"/>
    </row>
    <row r="1331" spans="1:6" ht="12.75">
      <c r="A1331" s="10"/>
      <c r="B1331" s="10"/>
      <c r="C1331" s="10"/>
      <c r="D1331" s="10"/>
      <c r="E1331" s="10"/>
      <c r="F1331" s="10"/>
    </row>
    <row r="1332" spans="1:6" ht="12.75">
      <c r="A1332" s="10"/>
      <c r="B1332" s="10"/>
      <c r="C1332" s="10"/>
      <c r="D1332" s="10"/>
      <c r="E1332" s="10"/>
      <c r="F1332" s="10"/>
    </row>
    <row r="1333" spans="1:6" ht="12.75">
      <c r="A1333" s="10"/>
      <c r="B1333" s="10"/>
      <c r="C1333" s="10"/>
      <c r="D1333" s="10"/>
      <c r="E1333" s="10"/>
      <c r="F1333" s="10"/>
    </row>
    <row r="1334" spans="1:6" ht="12.75">
      <c r="A1334" s="10"/>
      <c r="B1334" s="10"/>
      <c r="C1334" s="10"/>
      <c r="D1334" s="10"/>
      <c r="E1334" s="10"/>
      <c r="F1334" s="10"/>
    </row>
    <row r="1335" spans="1:6" ht="12.75">
      <c r="A1335" s="10"/>
      <c r="B1335" s="10"/>
      <c r="C1335" s="10"/>
      <c r="D1335" s="10"/>
      <c r="E1335" s="10"/>
      <c r="F1335" s="10"/>
    </row>
    <row r="1336" spans="1:6" ht="12.75">
      <c r="A1336" s="10"/>
      <c r="B1336" s="10"/>
      <c r="C1336" s="10"/>
      <c r="D1336" s="10"/>
      <c r="E1336" s="10"/>
      <c r="F1336" s="10"/>
    </row>
    <row r="1337" spans="1:6" ht="12.75">
      <c r="A1337" s="10"/>
      <c r="B1337" s="10"/>
      <c r="C1337" s="10"/>
      <c r="D1337" s="10"/>
      <c r="E1337" s="10"/>
      <c r="F1337" s="10"/>
    </row>
    <row r="1338" spans="1:6" ht="12.75">
      <c r="A1338" s="10"/>
      <c r="B1338" s="10"/>
      <c r="C1338" s="10"/>
      <c r="D1338" s="10"/>
      <c r="E1338" s="10"/>
      <c r="F1338" s="10"/>
    </row>
    <row r="1339" spans="1:6" ht="12.75">
      <c r="A1339" s="10"/>
      <c r="B1339" s="10"/>
      <c r="C1339" s="10"/>
      <c r="D1339" s="10"/>
      <c r="E1339" s="10"/>
      <c r="F1339" s="10"/>
    </row>
    <row r="1340" spans="1:6" ht="12.75">
      <c r="A1340" s="10"/>
      <c r="B1340" s="10"/>
      <c r="C1340" s="10"/>
      <c r="D1340" s="10"/>
      <c r="E1340" s="10"/>
      <c r="F1340" s="10"/>
    </row>
    <row r="1341" spans="1:6" ht="12.75">
      <c r="A1341" s="10"/>
      <c r="B1341" s="10"/>
      <c r="C1341" s="10"/>
      <c r="D1341" s="10"/>
      <c r="E1341" s="10"/>
      <c r="F1341" s="10"/>
    </row>
    <row r="1342" spans="1:6" ht="12.75">
      <c r="A1342" s="10"/>
      <c r="B1342" s="10"/>
      <c r="C1342" s="10"/>
      <c r="D1342" s="10"/>
      <c r="E1342" s="10"/>
      <c r="F1342" s="10"/>
    </row>
    <row r="1343" spans="1:6" ht="12.75">
      <c r="A1343" s="10"/>
      <c r="B1343" s="10"/>
      <c r="C1343" s="10"/>
      <c r="D1343" s="10"/>
      <c r="E1343" s="10"/>
      <c r="F1343" s="10"/>
    </row>
    <row r="1344" spans="1:6" ht="12.75">
      <c r="A1344" s="10"/>
      <c r="B1344" s="10"/>
      <c r="C1344" s="10"/>
      <c r="D1344" s="10"/>
      <c r="E1344" s="10"/>
      <c r="F1344" s="10"/>
    </row>
    <row r="1345" spans="1:6" ht="12.75">
      <c r="A1345" s="10"/>
      <c r="B1345" s="10"/>
      <c r="C1345" s="10"/>
      <c r="D1345" s="10"/>
      <c r="E1345" s="10"/>
      <c r="F1345" s="10"/>
    </row>
    <row r="1346" spans="1:6" ht="12.75">
      <c r="A1346" s="10"/>
      <c r="B1346" s="10"/>
      <c r="C1346" s="10"/>
      <c r="D1346" s="10"/>
      <c r="E1346" s="10"/>
      <c r="F1346" s="10"/>
    </row>
    <row r="1347" spans="1:6" ht="12.75">
      <c r="A1347" s="10"/>
      <c r="B1347" s="10"/>
      <c r="C1347" s="10"/>
      <c r="D1347" s="10"/>
      <c r="E1347" s="10"/>
      <c r="F1347" s="10"/>
    </row>
    <row r="1348" spans="1:6" ht="12.75">
      <c r="A1348" s="10"/>
      <c r="B1348" s="10"/>
      <c r="C1348" s="10"/>
      <c r="D1348" s="10"/>
      <c r="E1348" s="10"/>
      <c r="F1348" s="10"/>
    </row>
    <row r="1349" spans="1:6" ht="12.75">
      <c r="A1349" s="10"/>
      <c r="B1349" s="10"/>
      <c r="C1349" s="10"/>
      <c r="D1349" s="10"/>
      <c r="E1349" s="10"/>
      <c r="F1349" s="10"/>
    </row>
    <row r="1350" spans="1:6" ht="12.75">
      <c r="A1350" s="10"/>
      <c r="B1350" s="10"/>
      <c r="C1350" s="10"/>
      <c r="D1350" s="10"/>
      <c r="E1350" s="10"/>
      <c r="F1350" s="10"/>
    </row>
    <row r="1351" spans="1:6" ht="12.75">
      <c r="A1351" s="10"/>
      <c r="B1351" s="10"/>
      <c r="C1351" s="10"/>
      <c r="D1351" s="10"/>
      <c r="E1351" s="10"/>
      <c r="F1351" s="10"/>
    </row>
    <row r="1352" spans="1:6" ht="12.75">
      <c r="A1352" s="10"/>
      <c r="B1352" s="10"/>
      <c r="C1352" s="10"/>
      <c r="D1352" s="10"/>
      <c r="E1352" s="10"/>
      <c r="F1352" s="10"/>
    </row>
    <row r="1353" spans="1:6" ht="12.75">
      <c r="A1353" s="10"/>
      <c r="B1353" s="10"/>
      <c r="C1353" s="10"/>
      <c r="D1353" s="10"/>
      <c r="E1353" s="10"/>
      <c r="F1353" s="10"/>
    </row>
    <row r="1354" spans="1:6" ht="12.75">
      <c r="A1354" s="10"/>
      <c r="B1354" s="10"/>
      <c r="C1354" s="10"/>
      <c r="D1354" s="10"/>
      <c r="E1354" s="10"/>
      <c r="F1354" s="10"/>
    </row>
    <row r="1355" spans="1:6" ht="12.75">
      <c r="A1355" s="10"/>
      <c r="B1355" s="10"/>
      <c r="C1355" s="10"/>
      <c r="D1355" s="10"/>
      <c r="E1355" s="10"/>
      <c r="F1355" s="10"/>
    </row>
    <row r="1356" spans="1:6" ht="12.75">
      <c r="A1356" s="10"/>
      <c r="B1356" s="10"/>
      <c r="C1356" s="10"/>
      <c r="D1356" s="10"/>
      <c r="E1356" s="10"/>
      <c r="F1356" s="10"/>
    </row>
    <row r="1357" spans="1:6" ht="12.75">
      <c r="A1357" s="10"/>
      <c r="B1357" s="10"/>
      <c r="C1357" s="10"/>
      <c r="D1357" s="10"/>
      <c r="E1357" s="10"/>
      <c r="F1357" s="10"/>
    </row>
    <row r="1358" spans="1:6" ht="12.75">
      <c r="A1358" s="10"/>
      <c r="B1358" s="10"/>
      <c r="C1358" s="10"/>
      <c r="D1358" s="10"/>
      <c r="E1358" s="10"/>
      <c r="F1358" s="10"/>
    </row>
    <row r="1359" spans="1:6" ht="12.75">
      <c r="A1359" s="10"/>
      <c r="B1359" s="10"/>
      <c r="C1359" s="10"/>
      <c r="D1359" s="10"/>
      <c r="E1359" s="10"/>
      <c r="F1359" s="10"/>
    </row>
    <row r="1360" spans="1:6" ht="12.75">
      <c r="A1360" s="10"/>
      <c r="B1360" s="10"/>
      <c r="C1360" s="10"/>
      <c r="D1360" s="10"/>
      <c r="E1360" s="10"/>
      <c r="F1360" s="10"/>
    </row>
    <row r="1361" spans="1:6" ht="12.75">
      <c r="A1361" s="10"/>
      <c r="B1361" s="10"/>
      <c r="C1361" s="10"/>
      <c r="D1361" s="10"/>
      <c r="E1361" s="10"/>
      <c r="F1361" s="10"/>
    </row>
    <row r="1362" spans="1:6" ht="12.75">
      <c r="A1362" s="10"/>
      <c r="B1362" s="10"/>
      <c r="C1362" s="10"/>
      <c r="D1362" s="10"/>
      <c r="E1362" s="10"/>
      <c r="F1362" s="10"/>
    </row>
    <row r="1363" spans="1:6" ht="12.75">
      <c r="A1363" s="10"/>
      <c r="B1363" s="10"/>
      <c r="C1363" s="10"/>
      <c r="D1363" s="10"/>
      <c r="E1363" s="10"/>
      <c r="F1363" s="10"/>
    </row>
    <row r="1364" spans="1:6" ht="12.75">
      <c r="A1364" s="10"/>
      <c r="B1364" s="10"/>
      <c r="C1364" s="10"/>
      <c r="D1364" s="10"/>
      <c r="E1364" s="10"/>
      <c r="F1364" s="10"/>
    </row>
    <row r="1365" spans="1:6" ht="12.75">
      <c r="A1365" s="10"/>
      <c r="B1365" s="10"/>
      <c r="C1365" s="10"/>
      <c r="D1365" s="10"/>
      <c r="E1365" s="10"/>
      <c r="F1365" s="10"/>
    </row>
    <row r="1366" spans="1:6" ht="12.75">
      <c r="A1366" s="10"/>
      <c r="B1366" s="10"/>
      <c r="C1366" s="10"/>
      <c r="D1366" s="10"/>
      <c r="E1366" s="10"/>
      <c r="F1366" s="10"/>
    </row>
    <row r="1367" spans="1:6" ht="12.75">
      <c r="A1367" s="10"/>
      <c r="B1367" s="10"/>
      <c r="C1367" s="10"/>
      <c r="D1367" s="10"/>
      <c r="E1367" s="10"/>
      <c r="F1367" s="10"/>
    </row>
    <row r="1368" spans="1:6" ht="12.75">
      <c r="A1368" s="10"/>
      <c r="B1368" s="10"/>
      <c r="C1368" s="10"/>
      <c r="D1368" s="10"/>
      <c r="E1368" s="10"/>
      <c r="F1368" s="10"/>
    </row>
    <row r="1369" spans="1:6" ht="12.75">
      <c r="A1369" s="10"/>
      <c r="B1369" s="10"/>
      <c r="C1369" s="10"/>
      <c r="D1369" s="10"/>
      <c r="E1369" s="10"/>
      <c r="F1369" s="10"/>
    </row>
    <row r="1370" spans="1:6" ht="12.75">
      <c r="A1370" s="10"/>
      <c r="B1370" s="10"/>
      <c r="C1370" s="10"/>
      <c r="D1370" s="10"/>
      <c r="E1370" s="10"/>
      <c r="F1370" s="10"/>
    </row>
    <row r="1371" spans="1:6" ht="12.75">
      <c r="A1371" s="10"/>
      <c r="B1371" s="10"/>
      <c r="C1371" s="10"/>
      <c r="D1371" s="10"/>
      <c r="E1371" s="10"/>
      <c r="F1371" s="10"/>
    </row>
    <row r="1372" spans="1:6" ht="12.75">
      <c r="A1372" s="10"/>
      <c r="B1372" s="10"/>
      <c r="C1372" s="10"/>
      <c r="D1372" s="10"/>
      <c r="E1372" s="10"/>
      <c r="F1372" s="10"/>
    </row>
    <row r="1373" spans="1:6" ht="12.75">
      <c r="A1373" s="10"/>
      <c r="B1373" s="10"/>
      <c r="C1373" s="10"/>
      <c r="D1373" s="10"/>
      <c r="E1373" s="10"/>
      <c r="F1373" s="10"/>
    </row>
    <row r="1374" spans="1:6" ht="12.75">
      <c r="A1374" s="10"/>
      <c r="B1374" s="10"/>
      <c r="C1374" s="10"/>
      <c r="D1374" s="10"/>
      <c r="E1374" s="10"/>
      <c r="F1374" s="10"/>
    </row>
    <row r="1375" spans="1:6" ht="12.75">
      <c r="A1375" s="10"/>
      <c r="B1375" s="10"/>
      <c r="C1375" s="10"/>
      <c r="D1375" s="10"/>
      <c r="E1375" s="10"/>
      <c r="F1375" s="10"/>
    </row>
    <row r="1376" spans="1:6" ht="12.75">
      <c r="A1376" s="10"/>
      <c r="B1376" s="10"/>
      <c r="C1376" s="10"/>
      <c r="D1376" s="10"/>
      <c r="E1376" s="10"/>
      <c r="F1376" s="10"/>
    </row>
    <row r="1377" spans="1:6" ht="12.75">
      <c r="A1377" s="10"/>
      <c r="B1377" s="10"/>
      <c r="C1377" s="10"/>
      <c r="D1377" s="10"/>
      <c r="E1377" s="10"/>
      <c r="F1377" s="10"/>
    </row>
    <row r="1378" spans="1:6" ht="12.75">
      <c r="A1378" s="10"/>
      <c r="B1378" s="10"/>
      <c r="C1378" s="10"/>
      <c r="D1378" s="10"/>
      <c r="E1378" s="10"/>
      <c r="F1378" s="10"/>
    </row>
    <row r="1379" spans="1:6" ht="12.75">
      <c r="A1379" s="10"/>
      <c r="B1379" s="10"/>
      <c r="C1379" s="10"/>
      <c r="D1379" s="10"/>
      <c r="E1379" s="10"/>
      <c r="F1379" s="10"/>
    </row>
    <row r="1380" spans="1:6" ht="12.75">
      <c r="A1380" s="10"/>
      <c r="B1380" s="10"/>
      <c r="C1380" s="10"/>
      <c r="D1380" s="10"/>
      <c r="E1380" s="10"/>
      <c r="F1380" s="10"/>
    </row>
    <row r="1381" spans="1:6" ht="12.75">
      <c r="A1381" s="10"/>
      <c r="B1381" s="10"/>
      <c r="C1381" s="10"/>
      <c r="D1381" s="10"/>
      <c r="E1381" s="10"/>
      <c r="F1381" s="10"/>
    </row>
    <row r="1382" spans="1:6" ht="12.75">
      <c r="A1382" s="10"/>
      <c r="B1382" s="10"/>
      <c r="C1382" s="10"/>
      <c r="D1382" s="10"/>
      <c r="E1382" s="10"/>
      <c r="F1382" s="10"/>
    </row>
    <row r="1383" spans="1:6" ht="12.75">
      <c r="A1383" s="10"/>
      <c r="B1383" s="10"/>
      <c r="C1383" s="10"/>
      <c r="D1383" s="10"/>
      <c r="E1383" s="10"/>
      <c r="F1383" s="10"/>
    </row>
    <row r="1384" spans="1:6" ht="12.75">
      <c r="A1384" s="10"/>
      <c r="B1384" s="10"/>
      <c r="C1384" s="10"/>
      <c r="D1384" s="10"/>
      <c r="E1384" s="10"/>
      <c r="F1384" s="10"/>
    </row>
    <row r="1385" spans="1:6" ht="12.75">
      <c r="A1385" s="10"/>
      <c r="B1385" s="10"/>
      <c r="C1385" s="10"/>
      <c r="D1385" s="10"/>
      <c r="E1385" s="10"/>
      <c r="F1385" s="10"/>
    </row>
    <row r="1386" spans="1:6" ht="12.75">
      <c r="A1386" s="10"/>
      <c r="B1386" s="10"/>
      <c r="C1386" s="10"/>
      <c r="D1386" s="10"/>
      <c r="E1386" s="10"/>
      <c r="F1386" s="10"/>
    </row>
    <row r="1387" spans="1:6" ht="12.75">
      <c r="A1387" s="10"/>
      <c r="B1387" s="10"/>
      <c r="C1387" s="10"/>
      <c r="D1387" s="10"/>
      <c r="E1387" s="10"/>
      <c r="F1387" s="10"/>
    </row>
    <row r="1388" spans="1:6" ht="12.75">
      <c r="A1388" s="10"/>
      <c r="B1388" s="10"/>
      <c r="C1388" s="10"/>
      <c r="D1388" s="10"/>
      <c r="E1388" s="10"/>
      <c r="F1388" s="10"/>
    </row>
    <row r="1389" spans="1:6" ht="12.75">
      <c r="A1389" s="10"/>
      <c r="B1389" s="10"/>
      <c r="C1389" s="10"/>
      <c r="D1389" s="10"/>
      <c r="E1389" s="10"/>
      <c r="F1389" s="10"/>
    </row>
    <row r="1390" spans="1:6" ht="12.75">
      <c r="A1390" s="10"/>
      <c r="B1390" s="10"/>
      <c r="C1390" s="10"/>
      <c r="D1390" s="10"/>
      <c r="E1390" s="10"/>
      <c r="F1390" s="10"/>
    </row>
    <row r="1391" spans="1:6" ht="12.75">
      <c r="A1391" s="10"/>
      <c r="B1391" s="10"/>
      <c r="C1391" s="10"/>
      <c r="D1391" s="10"/>
      <c r="E1391" s="10"/>
      <c r="F1391" s="10"/>
    </row>
    <row r="1392" spans="1:6" ht="12.75">
      <c r="A1392" s="10"/>
      <c r="B1392" s="10"/>
      <c r="C1392" s="10"/>
      <c r="D1392" s="10"/>
      <c r="E1392" s="10"/>
      <c r="F1392" s="10"/>
    </row>
    <row r="1393" spans="1:6" ht="12.75">
      <c r="A1393" s="10"/>
      <c r="B1393" s="10"/>
      <c r="C1393" s="10"/>
      <c r="D1393" s="10"/>
      <c r="E1393" s="10"/>
      <c r="F1393" s="10"/>
    </row>
    <row r="1394" spans="1:6" ht="12.75">
      <c r="A1394" s="10"/>
      <c r="B1394" s="10"/>
      <c r="C1394" s="10"/>
      <c r="D1394" s="10"/>
      <c r="E1394" s="10"/>
      <c r="F1394" s="10"/>
    </row>
    <row r="1395" spans="1:6" ht="12.75">
      <c r="A1395" s="10"/>
      <c r="B1395" s="10"/>
      <c r="C1395" s="10"/>
      <c r="D1395" s="10"/>
      <c r="E1395" s="10"/>
      <c r="F1395" s="10"/>
    </row>
    <row r="1396" spans="1:6" ht="12.75">
      <c r="A1396" s="10"/>
      <c r="B1396" s="10"/>
      <c r="C1396" s="10"/>
      <c r="D1396" s="10"/>
      <c r="E1396" s="10"/>
      <c r="F1396" s="10"/>
    </row>
    <row r="1397" spans="1:6" ht="12.75">
      <c r="A1397" s="10"/>
      <c r="B1397" s="10"/>
      <c r="C1397" s="10"/>
      <c r="D1397" s="10"/>
      <c r="E1397" s="10"/>
      <c r="F1397" s="10"/>
    </row>
    <row r="1398" spans="1:6" ht="12.75">
      <c r="A1398" s="10"/>
      <c r="B1398" s="10"/>
      <c r="C1398" s="10"/>
      <c r="D1398" s="10"/>
      <c r="E1398" s="10"/>
      <c r="F1398" s="10"/>
    </row>
    <row r="1399" spans="1:6" ht="12.75">
      <c r="A1399" s="10"/>
      <c r="B1399" s="10"/>
      <c r="C1399" s="10"/>
      <c r="D1399" s="10"/>
      <c r="E1399" s="10"/>
      <c r="F1399" s="10"/>
    </row>
    <row r="1400" spans="1:6" ht="12.75">
      <c r="A1400" s="10"/>
      <c r="B1400" s="10"/>
      <c r="C1400" s="10"/>
      <c r="D1400" s="10"/>
      <c r="E1400" s="10"/>
      <c r="F1400" s="10"/>
    </row>
    <row r="1401" spans="1:6" ht="12.75">
      <c r="A1401" s="10"/>
      <c r="B1401" s="10"/>
      <c r="C1401" s="10"/>
      <c r="D1401" s="10"/>
      <c r="E1401" s="10"/>
      <c r="F1401" s="10"/>
    </row>
    <row r="1402" spans="1:6" ht="12.75">
      <c r="A1402" s="10"/>
      <c r="B1402" s="10"/>
      <c r="C1402" s="10"/>
      <c r="D1402" s="10"/>
      <c r="E1402" s="10"/>
      <c r="F1402" s="10"/>
    </row>
    <row r="1403" spans="1:6" ht="12.75">
      <c r="A1403" s="10"/>
      <c r="B1403" s="10"/>
      <c r="C1403" s="10"/>
      <c r="D1403" s="10"/>
      <c r="E1403" s="10"/>
      <c r="F1403" s="10"/>
    </row>
    <row r="1404" spans="1:6" ht="12.75">
      <c r="A1404" s="10"/>
      <c r="B1404" s="10"/>
      <c r="C1404" s="10"/>
      <c r="D1404" s="10"/>
      <c r="E1404" s="10"/>
      <c r="F1404" s="10"/>
    </row>
    <row r="1405" spans="1:6" ht="12.75">
      <c r="A1405" s="10"/>
      <c r="B1405" s="10"/>
      <c r="C1405" s="10"/>
      <c r="D1405" s="10"/>
      <c r="E1405" s="10"/>
      <c r="F1405" s="10"/>
    </row>
    <row r="1406" spans="1:6" ht="12.75">
      <c r="A1406" s="10"/>
      <c r="B1406" s="10"/>
      <c r="C1406" s="10"/>
      <c r="D1406" s="10"/>
      <c r="E1406" s="10"/>
      <c r="F1406" s="10"/>
    </row>
    <row r="1407" spans="1:6" ht="12.75">
      <c r="A1407" s="10"/>
      <c r="B1407" s="10"/>
      <c r="C1407" s="10"/>
      <c r="D1407" s="10"/>
      <c r="E1407" s="10"/>
      <c r="F1407" s="10"/>
    </row>
    <row r="1408" spans="1:6" ht="12.75">
      <c r="A1408" s="10"/>
      <c r="B1408" s="10"/>
      <c r="C1408" s="10"/>
      <c r="D1408" s="10"/>
      <c r="E1408" s="10"/>
      <c r="F1408" s="10"/>
    </row>
    <row r="1409" spans="1:6" ht="12.75">
      <c r="A1409" s="10"/>
      <c r="B1409" s="10"/>
      <c r="C1409" s="10"/>
      <c r="D1409" s="10"/>
      <c r="E1409" s="10"/>
      <c r="F1409" s="10"/>
    </row>
    <row r="1410" spans="1:6" ht="12.75">
      <c r="A1410" s="10"/>
      <c r="B1410" s="10"/>
      <c r="C1410" s="10"/>
      <c r="D1410" s="10"/>
      <c r="E1410" s="10"/>
      <c r="F1410" s="10"/>
    </row>
    <row r="1411" spans="1:6" ht="12.75">
      <c r="A1411" s="10"/>
      <c r="B1411" s="10"/>
      <c r="C1411" s="10"/>
      <c r="D1411" s="10"/>
      <c r="E1411" s="10"/>
      <c r="F1411" s="10"/>
    </row>
    <row r="1412" spans="1:6" ht="12.75">
      <c r="A1412" s="10"/>
      <c r="B1412" s="10"/>
      <c r="C1412" s="10"/>
      <c r="D1412" s="10"/>
      <c r="E1412" s="10"/>
      <c r="F1412" s="10"/>
    </row>
    <row r="1413" spans="1:6" ht="12.75">
      <c r="A1413" s="10"/>
      <c r="B1413" s="10"/>
      <c r="C1413" s="10"/>
      <c r="D1413" s="10"/>
      <c r="E1413" s="10"/>
      <c r="F1413" s="10"/>
    </row>
    <row r="1414" spans="1:6" ht="12.75">
      <c r="A1414" s="10"/>
      <c r="B1414" s="10"/>
      <c r="C1414" s="10"/>
      <c r="D1414" s="10"/>
      <c r="E1414" s="10"/>
      <c r="F1414" s="10"/>
    </row>
    <row r="1415" spans="1:6" ht="12.75">
      <c r="A1415" s="10"/>
      <c r="B1415" s="10"/>
      <c r="C1415" s="10"/>
      <c r="D1415" s="10"/>
      <c r="E1415" s="10"/>
      <c r="F1415" s="10"/>
    </row>
    <row r="1416" spans="1:6" ht="12.75">
      <c r="A1416" s="10"/>
      <c r="B1416" s="10"/>
      <c r="C1416" s="10"/>
      <c r="D1416" s="10"/>
      <c r="E1416" s="10"/>
      <c r="F1416" s="10"/>
    </row>
    <row r="1417" spans="1:6" ht="12.75">
      <c r="A1417" s="10"/>
      <c r="B1417" s="10"/>
      <c r="C1417" s="10"/>
      <c r="D1417" s="10"/>
      <c r="E1417" s="10"/>
      <c r="F1417" s="10"/>
    </row>
    <row r="1418" spans="1:6" ht="12.75">
      <c r="A1418" s="10"/>
      <c r="B1418" s="10"/>
      <c r="C1418" s="10"/>
      <c r="D1418" s="10"/>
      <c r="E1418" s="10"/>
      <c r="F1418" s="10"/>
    </row>
    <row r="1419" spans="1:6" ht="12.75">
      <c r="A1419" s="10"/>
      <c r="B1419" s="10"/>
      <c r="C1419" s="10"/>
      <c r="D1419" s="10"/>
      <c r="E1419" s="10"/>
      <c r="F1419" s="10"/>
    </row>
    <row r="1420" spans="1:6" ht="12.75">
      <c r="A1420" s="10"/>
      <c r="B1420" s="10"/>
      <c r="C1420" s="10"/>
      <c r="D1420" s="10"/>
      <c r="E1420" s="10"/>
      <c r="F1420" s="10"/>
    </row>
    <row r="1421" spans="1:6" ht="12.75">
      <c r="A1421" s="10"/>
      <c r="B1421" s="10"/>
      <c r="C1421" s="10"/>
      <c r="D1421" s="10"/>
      <c r="E1421" s="10"/>
      <c r="F1421" s="10"/>
    </row>
    <row r="1422" spans="1:6" ht="12.75">
      <c r="A1422" s="10"/>
      <c r="B1422" s="10"/>
      <c r="C1422" s="10"/>
      <c r="D1422" s="10"/>
      <c r="E1422" s="10"/>
      <c r="F1422" s="10"/>
    </row>
    <row r="1423" spans="1:6" ht="12.75">
      <c r="A1423" s="10"/>
      <c r="B1423" s="10"/>
      <c r="C1423" s="10"/>
      <c r="D1423" s="10"/>
      <c r="E1423" s="10"/>
      <c r="F1423" s="10"/>
    </row>
    <row r="1424" spans="1:6" ht="12.75">
      <c r="A1424" s="10"/>
      <c r="B1424" s="10"/>
      <c r="C1424" s="10"/>
      <c r="D1424" s="10"/>
      <c r="E1424" s="10"/>
      <c r="F1424" s="10"/>
    </row>
    <row r="1425" spans="1:6" ht="12.75">
      <c r="A1425" s="10"/>
      <c r="B1425" s="10"/>
      <c r="C1425" s="10"/>
      <c r="D1425" s="10"/>
      <c r="E1425" s="10"/>
      <c r="F1425" s="10"/>
    </row>
    <row r="1426" spans="1:6" ht="12.75">
      <c r="A1426" s="10"/>
      <c r="B1426" s="10"/>
      <c r="C1426" s="10"/>
      <c r="D1426" s="10"/>
      <c r="E1426" s="10"/>
      <c r="F1426" s="10"/>
    </row>
    <row r="1427" spans="1:6" ht="12.75">
      <c r="A1427" s="10"/>
      <c r="B1427" s="10"/>
      <c r="C1427" s="10"/>
      <c r="D1427" s="10"/>
      <c r="E1427" s="10"/>
      <c r="F1427" s="10"/>
    </row>
    <row r="1428" spans="1:6" ht="12.75">
      <c r="A1428" s="10"/>
      <c r="B1428" s="10"/>
      <c r="C1428" s="10"/>
      <c r="D1428" s="10"/>
      <c r="E1428" s="10"/>
      <c r="F1428" s="10"/>
    </row>
    <row r="1429" spans="1:6" ht="12.75">
      <c r="A1429" s="10"/>
      <c r="B1429" s="10"/>
      <c r="C1429" s="10"/>
      <c r="D1429" s="10"/>
      <c r="E1429" s="10"/>
      <c r="F1429" s="10"/>
    </row>
    <row r="1430" spans="1:6" ht="12.75">
      <c r="A1430" s="10"/>
      <c r="B1430" s="10"/>
      <c r="C1430" s="10"/>
      <c r="D1430" s="10"/>
      <c r="E1430" s="10"/>
      <c r="F1430" s="10"/>
    </row>
    <row r="1431" spans="1:6" ht="12.75">
      <c r="A1431" s="10"/>
      <c r="B1431" s="10"/>
      <c r="C1431" s="10"/>
      <c r="D1431" s="10"/>
      <c r="E1431" s="10"/>
      <c r="F1431" s="10"/>
    </row>
    <row r="1432" spans="1:6" ht="12.75">
      <c r="A1432" s="10"/>
      <c r="B1432" s="10"/>
      <c r="C1432" s="10"/>
      <c r="D1432" s="10"/>
      <c r="E1432" s="10"/>
      <c r="F1432" s="10"/>
    </row>
    <row r="1433" spans="1:6" ht="12.75">
      <c r="A1433" s="10"/>
      <c r="B1433" s="10"/>
      <c r="C1433" s="10"/>
      <c r="D1433" s="10"/>
      <c r="E1433" s="10"/>
      <c r="F1433" s="10"/>
    </row>
    <row r="1434" spans="1:6" ht="12.75">
      <c r="A1434" s="10"/>
      <c r="B1434" s="10"/>
      <c r="C1434" s="10"/>
      <c r="D1434" s="10"/>
      <c r="E1434" s="10"/>
      <c r="F1434" s="10"/>
    </row>
    <row r="1435" spans="1:6" ht="12.75">
      <c r="A1435" s="10"/>
      <c r="B1435" s="10"/>
      <c r="C1435" s="10"/>
      <c r="D1435" s="10"/>
      <c r="E1435" s="10"/>
      <c r="F1435" s="10"/>
    </row>
  </sheetData>
  <sheetProtection/>
  <mergeCells count="1">
    <mergeCell ref="C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456">
      <selection activeCell="H463" sqref="H463"/>
    </sheetView>
  </sheetViews>
  <sheetFormatPr defaultColWidth="9.125" defaultRowHeight="12.75"/>
  <cols>
    <col min="1" max="1" width="51.25390625" style="1" customWidth="1"/>
    <col min="2" max="2" width="4.75390625" style="31" customWidth="1"/>
    <col min="3" max="3" width="4.875" style="31" customWidth="1"/>
    <col min="4" max="4" width="4.375" style="31" customWidth="1"/>
    <col min="5" max="5" width="2.875" style="31" customWidth="1"/>
    <col min="6" max="6" width="3.125" style="31" customWidth="1"/>
    <col min="7" max="7" width="7.125" style="1" customWidth="1"/>
    <col min="8" max="8" width="11.75390625" style="1" hidden="1" customWidth="1"/>
    <col min="9" max="9" width="11.75390625" style="2" customWidth="1"/>
    <col min="10" max="10" width="11.75390625" style="118" customWidth="1"/>
    <col min="11" max="11" width="8.75390625" style="49" customWidth="1"/>
    <col min="12" max="12" width="10.75390625" style="1" customWidth="1"/>
    <col min="13" max="16384" width="9.125" style="1" customWidth="1"/>
  </cols>
  <sheetData>
    <row r="1" spans="1:11" s="6" customFormat="1" ht="12.75">
      <c r="A1" s="45"/>
      <c r="B1" s="5"/>
      <c r="C1" s="5"/>
      <c r="E1" s="5"/>
      <c r="F1" s="5"/>
      <c r="G1" s="5" t="s">
        <v>434</v>
      </c>
      <c r="H1" s="4"/>
      <c r="I1" s="76"/>
      <c r="J1" s="44"/>
      <c r="K1" s="7"/>
    </row>
    <row r="2" spans="1:11" s="6" customFormat="1" ht="12.75">
      <c r="A2" s="3"/>
      <c r="B2" s="5"/>
      <c r="C2" s="5"/>
      <c r="E2" s="5"/>
      <c r="F2" s="5"/>
      <c r="G2" s="5" t="s">
        <v>256</v>
      </c>
      <c r="I2" s="77"/>
      <c r="J2" s="111"/>
      <c r="K2" s="7"/>
    </row>
    <row r="3" spans="1:11" s="6" customFormat="1" ht="12.75">
      <c r="A3" s="7"/>
      <c r="B3" s="5"/>
      <c r="C3" s="5"/>
      <c r="E3" s="5"/>
      <c r="F3" s="5"/>
      <c r="G3" s="5" t="s">
        <v>257</v>
      </c>
      <c r="I3" s="77"/>
      <c r="J3" s="111"/>
      <c r="K3" s="7"/>
    </row>
    <row r="4" spans="1:11" s="6" customFormat="1" ht="14.25" customHeight="1">
      <c r="A4" s="3"/>
      <c r="B4" s="5"/>
      <c r="C4" s="5"/>
      <c r="E4" s="5"/>
      <c r="F4" s="5"/>
      <c r="G4" s="5" t="s">
        <v>418</v>
      </c>
      <c r="H4" s="4"/>
      <c r="I4" s="76"/>
      <c r="J4" s="44"/>
      <c r="K4" s="7"/>
    </row>
    <row r="5" spans="1:11" s="6" customFormat="1" ht="14.25" customHeight="1" hidden="1">
      <c r="A5" s="3"/>
      <c r="B5" s="4"/>
      <c r="C5" s="5"/>
      <c r="D5" s="4" t="s">
        <v>341</v>
      </c>
      <c r="E5" s="4"/>
      <c r="F5" s="4"/>
      <c r="G5" s="4"/>
      <c r="H5" s="4"/>
      <c r="I5" s="76"/>
      <c r="J5" s="44"/>
      <c r="K5" s="7"/>
    </row>
    <row r="6" spans="1:11" s="6" customFormat="1" ht="14.25" customHeight="1" hidden="1">
      <c r="A6" s="3"/>
      <c r="B6" s="4"/>
      <c r="C6" s="5"/>
      <c r="D6" s="4" t="s">
        <v>342</v>
      </c>
      <c r="E6" s="4"/>
      <c r="F6" s="4"/>
      <c r="G6" s="4"/>
      <c r="H6" s="4"/>
      <c r="I6" s="76"/>
      <c r="J6" s="44"/>
      <c r="K6" s="7"/>
    </row>
    <row r="7" spans="1:11" s="6" customFormat="1" ht="18.75" hidden="1">
      <c r="A7" s="43"/>
      <c r="B7" s="5"/>
      <c r="C7" s="5"/>
      <c r="D7" s="44" t="s">
        <v>343</v>
      </c>
      <c r="E7" s="44"/>
      <c r="F7" s="44"/>
      <c r="G7" s="44"/>
      <c r="H7" s="44"/>
      <c r="I7" s="78"/>
      <c r="J7" s="44"/>
      <c r="K7" s="7"/>
    </row>
    <row r="9" spans="1:11" s="6" customFormat="1" ht="22.5" customHeight="1">
      <c r="A9" s="38" t="s">
        <v>322</v>
      </c>
      <c r="B9" s="5"/>
      <c r="C9" s="5"/>
      <c r="D9" s="5"/>
      <c r="E9" s="5"/>
      <c r="F9" s="5"/>
      <c r="G9" s="5"/>
      <c r="I9" s="77"/>
      <c r="J9" s="111"/>
      <c r="K9" s="7"/>
    </row>
    <row r="10" spans="1:11" s="6" customFormat="1" ht="12" customHeight="1">
      <c r="A10" s="38" t="s">
        <v>323</v>
      </c>
      <c r="B10" s="5"/>
      <c r="C10" s="5"/>
      <c r="D10" s="5"/>
      <c r="E10" s="5"/>
      <c r="F10" s="5"/>
      <c r="G10" s="5"/>
      <c r="I10" s="77"/>
      <c r="J10" s="111"/>
      <c r="K10" s="7"/>
    </row>
    <row r="11" spans="1:11" s="6" customFormat="1" ht="12.75" customHeight="1">
      <c r="A11" s="38" t="s">
        <v>419</v>
      </c>
      <c r="B11" s="5"/>
      <c r="C11" s="5"/>
      <c r="D11" s="5"/>
      <c r="E11" s="5"/>
      <c r="F11" s="5"/>
      <c r="G11" s="5"/>
      <c r="I11" s="77"/>
      <c r="J11" s="111"/>
      <c r="K11" s="7"/>
    </row>
    <row r="12" spans="1:11" s="6" customFormat="1" ht="13.5" customHeight="1">
      <c r="A12" s="8"/>
      <c r="B12" s="5"/>
      <c r="C12" s="5"/>
      <c r="D12" s="5"/>
      <c r="E12" s="5"/>
      <c r="F12" s="5"/>
      <c r="G12" s="5"/>
      <c r="H12" s="46"/>
      <c r="I12" s="79"/>
      <c r="J12" s="112"/>
      <c r="K12" s="7"/>
    </row>
    <row r="13" spans="1:11" s="6" customFormat="1" ht="13.5" customHeight="1">
      <c r="A13" s="8"/>
      <c r="B13" s="5"/>
      <c r="C13" s="5"/>
      <c r="D13" s="5"/>
      <c r="E13" s="5"/>
      <c r="F13" s="5"/>
      <c r="G13" s="5"/>
      <c r="H13" s="9" t="s">
        <v>295</v>
      </c>
      <c r="I13" s="80"/>
      <c r="J13" s="113"/>
      <c r="K13" s="7"/>
    </row>
    <row r="14" spans="1:11" s="2" customFormat="1" ht="52.5" customHeight="1">
      <c r="A14" s="56" t="s">
        <v>251</v>
      </c>
      <c r="B14" s="39" t="s">
        <v>254</v>
      </c>
      <c r="C14" s="39" t="s">
        <v>255</v>
      </c>
      <c r="D14" s="210" t="s">
        <v>252</v>
      </c>
      <c r="E14" s="211"/>
      <c r="F14" s="212"/>
      <c r="G14" s="39" t="s">
        <v>300</v>
      </c>
      <c r="H14" s="39" t="s">
        <v>253</v>
      </c>
      <c r="I14" s="81"/>
      <c r="J14" s="114"/>
      <c r="K14" s="49"/>
    </row>
    <row r="15" spans="1:13" s="17" customFormat="1" ht="12.75">
      <c r="A15" s="57" t="s">
        <v>124</v>
      </c>
      <c r="B15" s="27" t="s">
        <v>232</v>
      </c>
      <c r="C15" s="27"/>
      <c r="D15" s="26"/>
      <c r="E15" s="26"/>
      <c r="F15" s="26"/>
      <c r="G15" s="18"/>
      <c r="H15" s="23">
        <f>H16+H20+H29+H42+H46+H53+H36</f>
        <v>1006147.7949999999</v>
      </c>
      <c r="I15" s="82">
        <f>H15-J15</f>
        <v>-24786.80500000005</v>
      </c>
      <c r="J15" s="115">
        <v>1030934.6</v>
      </c>
      <c r="K15" s="107"/>
      <c r="L15" s="106"/>
      <c r="M15" s="106"/>
    </row>
    <row r="16" spans="1:10" ht="27.75" customHeight="1">
      <c r="A16" s="58" t="s">
        <v>219</v>
      </c>
      <c r="B16" s="29" t="s">
        <v>232</v>
      </c>
      <c r="C16" s="29" t="s">
        <v>234</v>
      </c>
      <c r="D16" s="26"/>
      <c r="E16" s="26"/>
      <c r="F16" s="26"/>
      <c r="G16" s="20"/>
      <c r="H16" s="25">
        <f>H17</f>
        <v>2340</v>
      </c>
      <c r="I16" s="82"/>
      <c r="J16" s="115"/>
    </row>
    <row r="17" spans="1:10" ht="45" customHeight="1">
      <c r="A17" s="55" t="s">
        <v>125</v>
      </c>
      <c r="B17" s="28" t="s">
        <v>232</v>
      </c>
      <c r="C17" s="28" t="s">
        <v>234</v>
      </c>
      <c r="D17" s="10" t="s">
        <v>110</v>
      </c>
      <c r="E17" s="10" t="s">
        <v>233</v>
      </c>
      <c r="F17" s="10" t="s">
        <v>233</v>
      </c>
      <c r="G17" s="19"/>
      <c r="H17" s="24">
        <f>H18</f>
        <v>2340</v>
      </c>
      <c r="I17" s="83"/>
      <c r="J17" s="116"/>
    </row>
    <row r="18" spans="1:10" ht="15" customHeight="1">
      <c r="A18" s="55" t="s">
        <v>163</v>
      </c>
      <c r="B18" s="28" t="s">
        <v>232</v>
      </c>
      <c r="C18" s="28" t="s">
        <v>234</v>
      </c>
      <c r="D18" s="10" t="s">
        <v>110</v>
      </c>
      <c r="E18" s="10" t="s">
        <v>235</v>
      </c>
      <c r="F18" s="10" t="s">
        <v>233</v>
      </c>
      <c r="G18" s="19"/>
      <c r="H18" s="24">
        <f>H19</f>
        <v>2340</v>
      </c>
      <c r="I18" s="83"/>
      <c r="J18" s="116"/>
    </row>
    <row r="19" spans="1:10" ht="18" customHeight="1">
      <c r="A19" s="55" t="s">
        <v>164</v>
      </c>
      <c r="B19" s="28" t="s">
        <v>232</v>
      </c>
      <c r="C19" s="28" t="s">
        <v>234</v>
      </c>
      <c r="D19" s="10" t="s">
        <v>110</v>
      </c>
      <c r="E19" s="10" t="s">
        <v>235</v>
      </c>
      <c r="F19" s="10" t="s">
        <v>233</v>
      </c>
      <c r="G19" s="19" t="s">
        <v>238</v>
      </c>
      <c r="H19" s="24">
        <v>2340</v>
      </c>
      <c r="I19" s="83"/>
      <c r="J19" s="116"/>
    </row>
    <row r="20" spans="1:11" s="17" customFormat="1" ht="41.25" customHeight="1">
      <c r="A20" s="59" t="s">
        <v>301</v>
      </c>
      <c r="B20" s="29" t="s">
        <v>232</v>
      </c>
      <c r="C20" s="29" t="s">
        <v>235</v>
      </c>
      <c r="D20" s="26"/>
      <c r="E20" s="26"/>
      <c r="F20" s="26"/>
      <c r="G20" s="20"/>
      <c r="H20" s="25">
        <f>H21</f>
        <v>23700</v>
      </c>
      <c r="I20" s="82"/>
      <c r="J20" s="115"/>
      <c r="K20" s="50"/>
    </row>
    <row r="21" spans="1:10" ht="41.25" customHeight="1">
      <c r="A21" s="55" t="s">
        <v>125</v>
      </c>
      <c r="B21" s="28" t="s">
        <v>232</v>
      </c>
      <c r="C21" s="28" t="s">
        <v>235</v>
      </c>
      <c r="D21" s="10" t="s">
        <v>110</v>
      </c>
      <c r="E21" s="10" t="s">
        <v>233</v>
      </c>
      <c r="F21" s="10" t="s">
        <v>233</v>
      </c>
      <c r="G21" s="19"/>
      <c r="H21" s="24">
        <f>H22+H25+H27</f>
        <v>23700</v>
      </c>
      <c r="I21" s="83"/>
      <c r="J21" s="116"/>
    </row>
    <row r="22" spans="1:10" ht="12.75">
      <c r="A22" s="55" t="s">
        <v>159</v>
      </c>
      <c r="B22" s="28" t="s">
        <v>232</v>
      </c>
      <c r="C22" s="28" t="s">
        <v>235</v>
      </c>
      <c r="D22" s="10" t="s">
        <v>110</v>
      </c>
      <c r="E22" s="10" t="s">
        <v>236</v>
      </c>
      <c r="F22" s="10" t="s">
        <v>233</v>
      </c>
      <c r="G22" s="19"/>
      <c r="H22" s="24">
        <f>H23</f>
        <v>18130</v>
      </c>
      <c r="I22" s="83"/>
      <c r="J22" s="116"/>
    </row>
    <row r="23" spans="1:10" ht="29.25" customHeight="1">
      <c r="A23" s="55" t="s">
        <v>103</v>
      </c>
      <c r="B23" s="28" t="s">
        <v>232</v>
      </c>
      <c r="C23" s="28" t="s">
        <v>235</v>
      </c>
      <c r="D23" s="10" t="s">
        <v>110</v>
      </c>
      <c r="E23" s="10" t="s">
        <v>236</v>
      </c>
      <c r="F23" s="10" t="s">
        <v>232</v>
      </c>
      <c r="G23" s="19"/>
      <c r="H23" s="24">
        <f>H24</f>
        <v>18130</v>
      </c>
      <c r="I23" s="83"/>
      <c r="J23" s="116"/>
    </row>
    <row r="24" spans="1:10" ht="12.75">
      <c r="A24" s="55" t="s">
        <v>164</v>
      </c>
      <c r="B24" s="28" t="s">
        <v>232</v>
      </c>
      <c r="C24" s="28" t="s">
        <v>235</v>
      </c>
      <c r="D24" s="10" t="s">
        <v>110</v>
      </c>
      <c r="E24" s="10" t="s">
        <v>236</v>
      </c>
      <c r="F24" s="10" t="s">
        <v>232</v>
      </c>
      <c r="G24" s="19" t="s">
        <v>238</v>
      </c>
      <c r="H24" s="24">
        <f>18930-800</f>
        <v>18130</v>
      </c>
      <c r="I24" s="83"/>
      <c r="J24" s="116"/>
    </row>
    <row r="25" spans="1:10" ht="30" customHeight="1">
      <c r="A25" s="55" t="s">
        <v>165</v>
      </c>
      <c r="B25" s="28" t="s">
        <v>232</v>
      </c>
      <c r="C25" s="28" t="s">
        <v>235</v>
      </c>
      <c r="D25" s="10" t="s">
        <v>110</v>
      </c>
      <c r="E25" s="10" t="s">
        <v>243</v>
      </c>
      <c r="F25" s="10" t="s">
        <v>233</v>
      </c>
      <c r="G25" s="19"/>
      <c r="H25" s="24">
        <f>H26</f>
        <v>2110</v>
      </c>
      <c r="I25" s="83"/>
      <c r="J25" s="116"/>
    </row>
    <row r="26" spans="1:10" ht="12.75">
      <c r="A26" s="55" t="s">
        <v>164</v>
      </c>
      <c r="B26" s="28" t="s">
        <v>232</v>
      </c>
      <c r="C26" s="28" t="s">
        <v>235</v>
      </c>
      <c r="D26" s="10" t="s">
        <v>110</v>
      </c>
      <c r="E26" s="10" t="s">
        <v>243</v>
      </c>
      <c r="F26" s="10" t="s">
        <v>233</v>
      </c>
      <c r="G26" s="19" t="s">
        <v>238</v>
      </c>
      <c r="H26" s="24">
        <v>2110</v>
      </c>
      <c r="I26" s="83"/>
      <c r="J26" s="116"/>
    </row>
    <row r="27" spans="1:10" ht="30" customHeight="1">
      <c r="A27" s="55" t="s">
        <v>166</v>
      </c>
      <c r="B27" s="28" t="s">
        <v>232</v>
      </c>
      <c r="C27" s="28" t="s">
        <v>235</v>
      </c>
      <c r="D27" s="10" t="s">
        <v>110</v>
      </c>
      <c r="E27" s="10" t="s">
        <v>244</v>
      </c>
      <c r="F27" s="10" t="s">
        <v>233</v>
      </c>
      <c r="G27" s="19"/>
      <c r="H27" s="24">
        <f>H28</f>
        <v>3460</v>
      </c>
      <c r="I27" s="83"/>
      <c r="J27" s="116"/>
    </row>
    <row r="28" spans="1:10" ht="12.75">
      <c r="A28" s="55" t="s">
        <v>164</v>
      </c>
      <c r="B28" s="28" t="s">
        <v>232</v>
      </c>
      <c r="C28" s="28" t="s">
        <v>235</v>
      </c>
      <c r="D28" s="10" t="s">
        <v>110</v>
      </c>
      <c r="E28" s="10" t="s">
        <v>244</v>
      </c>
      <c r="F28" s="10" t="s">
        <v>233</v>
      </c>
      <c r="G28" s="19" t="s">
        <v>238</v>
      </c>
      <c r="H28" s="24">
        <v>3460</v>
      </c>
      <c r="I28" s="83"/>
      <c r="J28" s="116"/>
    </row>
    <row r="29" spans="1:11" s="17" customFormat="1" ht="54" customHeight="1">
      <c r="A29" s="59" t="s">
        <v>167</v>
      </c>
      <c r="B29" s="29" t="s">
        <v>232</v>
      </c>
      <c r="C29" s="29" t="s">
        <v>236</v>
      </c>
      <c r="D29" s="26"/>
      <c r="E29" s="26"/>
      <c r="F29" s="26"/>
      <c r="G29" s="20"/>
      <c r="H29" s="25">
        <f>H30</f>
        <v>498619.9</v>
      </c>
      <c r="I29" s="82"/>
      <c r="J29" s="115"/>
      <c r="K29" s="50"/>
    </row>
    <row r="30" spans="1:10" ht="38.25">
      <c r="A30" s="55" t="s">
        <v>125</v>
      </c>
      <c r="B30" s="28" t="s">
        <v>232</v>
      </c>
      <c r="C30" s="28" t="s">
        <v>236</v>
      </c>
      <c r="D30" s="10" t="s">
        <v>110</v>
      </c>
      <c r="E30" s="10" t="s">
        <v>233</v>
      </c>
      <c r="F30" s="10" t="s">
        <v>233</v>
      </c>
      <c r="G30" s="19"/>
      <c r="H30" s="24">
        <f>H31</f>
        <v>498619.9</v>
      </c>
      <c r="I30" s="83"/>
      <c r="J30" s="116"/>
    </row>
    <row r="31" spans="1:10" ht="12.75">
      <c r="A31" s="55" t="s">
        <v>159</v>
      </c>
      <c r="B31" s="28" t="s">
        <v>232</v>
      </c>
      <c r="C31" s="28" t="s">
        <v>236</v>
      </c>
      <c r="D31" s="10" t="s">
        <v>110</v>
      </c>
      <c r="E31" s="10" t="s">
        <v>236</v>
      </c>
      <c r="F31" s="10" t="s">
        <v>233</v>
      </c>
      <c r="G31" s="19"/>
      <c r="H31" s="24">
        <f>H32+H34</f>
        <v>498619.9</v>
      </c>
      <c r="I31" s="83"/>
      <c r="J31" s="116"/>
    </row>
    <row r="32" spans="1:10" ht="27.75" customHeight="1">
      <c r="A32" s="55" t="s">
        <v>103</v>
      </c>
      <c r="B32" s="28" t="s">
        <v>232</v>
      </c>
      <c r="C32" s="28" t="s">
        <v>236</v>
      </c>
      <c r="D32" s="10" t="s">
        <v>110</v>
      </c>
      <c r="E32" s="10" t="s">
        <v>236</v>
      </c>
      <c r="F32" s="10" t="s">
        <v>232</v>
      </c>
      <c r="G32" s="19"/>
      <c r="H32" s="24">
        <f>H33</f>
        <v>496158</v>
      </c>
      <c r="I32" s="83"/>
      <c r="J32" s="116"/>
    </row>
    <row r="33" spans="1:10" ht="12.75">
      <c r="A33" s="55" t="s">
        <v>164</v>
      </c>
      <c r="B33" s="28" t="s">
        <v>232</v>
      </c>
      <c r="C33" s="28" t="s">
        <v>236</v>
      </c>
      <c r="D33" s="10" t="s">
        <v>110</v>
      </c>
      <c r="E33" s="10" t="s">
        <v>236</v>
      </c>
      <c r="F33" s="10" t="s">
        <v>232</v>
      </c>
      <c r="G33" s="19" t="s">
        <v>238</v>
      </c>
      <c r="H33" s="24">
        <f>507195-7837-1200-4000+2000</f>
        <v>496158</v>
      </c>
      <c r="I33" s="83"/>
      <c r="J33" s="116"/>
    </row>
    <row r="34" spans="1:10" ht="38.25">
      <c r="A34" s="55" t="s">
        <v>449</v>
      </c>
      <c r="B34" s="28" t="s">
        <v>232</v>
      </c>
      <c r="C34" s="28" t="s">
        <v>236</v>
      </c>
      <c r="D34" s="10" t="s">
        <v>110</v>
      </c>
      <c r="E34" s="10" t="s">
        <v>236</v>
      </c>
      <c r="F34" s="10" t="s">
        <v>234</v>
      </c>
      <c r="G34" s="19"/>
      <c r="H34" s="24">
        <f>H35</f>
        <v>2461.9</v>
      </c>
      <c r="I34" s="83"/>
      <c r="J34" s="116"/>
    </row>
    <row r="35" spans="1:10" ht="12.75">
      <c r="A35" s="55" t="s">
        <v>164</v>
      </c>
      <c r="B35" s="28" t="s">
        <v>232</v>
      </c>
      <c r="C35" s="28" t="s">
        <v>236</v>
      </c>
      <c r="D35" s="10" t="s">
        <v>110</v>
      </c>
      <c r="E35" s="10" t="s">
        <v>236</v>
      </c>
      <c r="F35" s="10" t="s">
        <v>234</v>
      </c>
      <c r="G35" s="19" t="s">
        <v>238</v>
      </c>
      <c r="H35" s="24">
        <v>2461.9</v>
      </c>
      <c r="I35" s="83"/>
      <c r="J35" s="116"/>
    </row>
    <row r="36" spans="1:11" s="17" customFormat="1" ht="12.75">
      <c r="A36" s="58" t="s">
        <v>404</v>
      </c>
      <c r="B36" s="29" t="s">
        <v>232</v>
      </c>
      <c r="C36" s="29" t="s">
        <v>240</v>
      </c>
      <c r="D36" s="26"/>
      <c r="E36" s="26"/>
      <c r="F36" s="26"/>
      <c r="G36" s="20"/>
      <c r="H36" s="25">
        <f>H37</f>
        <v>16682</v>
      </c>
      <c r="I36" s="82"/>
      <c r="J36" s="115"/>
      <c r="K36" s="50"/>
    </row>
    <row r="37" spans="1:10" ht="12.75">
      <c r="A37" s="60" t="s">
        <v>405</v>
      </c>
      <c r="B37" s="28" t="s">
        <v>232</v>
      </c>
      <c r="C37" s="28" t="s">
        <v>240</v>
      </c>
      <c r="D37" s="10" t="s">
        <v>406</v>
      </c>
      <c r="E37" s="10" t="s">
        <v>233</v>
      </c>
      <c r="F37" s="10" t="s">
        <v>233</v>
      </c>
      <c r="G37" s="19"/>
      <c r="H37" s="24">
        <f>H38+H40</f>
        <v>16682</v>
      </c>
      <c r="I37" s="83"/>
      <c r="J37" s="116"/>
    </row>
    <row r="38" spans="1:10" ht="25.5">
      <c r="A38" s="55" t="s">
        <v>407</v>
      </c>
      <c r="B38" s="28" t="s">
        <v>232</v>
      </c>
      <c r="C38" s="28" t="s">
        <v>240</v>
      </c>
      <c r="D38" s="10" t="s">
        <v>406</v>
      </c>
      <c r="E38" s="10" t="s">
        <v>233</v>
      </c>
      <c r="F38" s="10" t="s">
        <v>234</v>
      </c>
      <c r="G38" s="19"/>
      <c r="H38" s="24">
        <f>H39</f>
        <v>1375</v>
      </c>
      <c r="I38" s="83"/>
      <c r="J38" s="116"/>
    </row>
    <row r="39" spans="1:10" ht="12.75">
      <c r="A39" s="55" t="s">
        <v>164</v>
      </c>
      <c r="B39" s="28" t="s">
        <v>232</v>
      </c>
      <c r="C39" s="28" t="s">
        <v>240</v>
      </c>
      <c r="D39" s="10" t="s">
        <v>406</v>
      </c>
      <c r="E39" s="10" t="s">
        <v>233</v>
      </c>
      <c r="F39" s="10" t="s">
        <v>234</v>
      </c>
      <c r="G39" s="19" t="s">
        <v>238</v>
      </c>
      <c r="H39" s="24">
        <v>1375</v>
      </c>
      <c r="I39" s="83"/>
      <c r="J39" s="116"/>
    </row>
    <row r="40" spans="1:10" ht="12.75">
      <c r="A40" s="55" t="s">
        <v>408</v>
      </c>
      <c r="B40" s="28" t="s">
        <v>232</v>
      </c>
      <c r="C40" s="28" t="s">
        <v>240</v>
      </c>
      <c r="D40" s="10" t="s">
        <v>406</v>
      </c>
      <c r="E40" s="10" t="s">
        <v>233</v>
      </c>
      <c r="F40" s="10" t="s">
        <v>235</v>
      </c>
      <c r="G40" s="19"/>
      <c r="H40" s="24">
        <f>H41</f>
        <v>15307</v>
      </c>
      <c r="I40" s="83"/>
      <c r="J40" s="116"/>
    </row>
    <row r="41" spans="1:10" ht="12.75">
      <c r="A41" s="55" t="s">
        <v>164</v>
      </c>
      <c r="B41" s="28" t="s">
        <v>232</v>
      </c>
      <c r="C41" s="28" t="s">
        <v>240</v>
      </c>
      <c r="D41" s="10" t="s">
        <v>406</v>
      </c>
      <c r="E41" s="10" t="s">
        <v>233</v>
      </c>
      <c r="F41" s="10" t="s">
        <v>235</v>
      </c>
      <c r="G41" s="19" t="s">
        <v>238</v>
      </c>
      <c r="H41" s="24">
        <v>15307</v>
      </c>
      <c r="I41" s="83"/>
      <c r="J41" s="116"/>
    </row>
    <row r="42" spans="1:11" s="17" customFormat="1" ht="28.5" customHeight="1">
      <c r="A42" s="58" t="s">
        <v>302</v>
      </c>
      <c r="B42" s="29" t="s">
        <v>232</v>
      </c>
      <c r="C42" s="29" t="s">
        <v>243</v>
      </c>
      <c r="D42" s="26"/>
      <c r="E42" s="26"/>
      <c r="F42" s="26"/>
      <c r="G42" s="20"/>
      <c r="H42" s="25">
        <f>H43</f>
        <v>165050</v>
      </c>
      <c r="I42" s="82"/>
      <c r="J42" s="115"/>
      <c r="K42" s="50"/>
    </row>
    <row r="43" spans="1:10" ht="12.75" customHeight="1">
      <c r="A43" s="60" t="s">
        <v>155</v>
      </c>
      <c r="B43" s="28" t="s">
        <v>232</v>
      </c>
      <c r="C43" s="28" t="s">
        <v>243</v>
      </c>
      <c r="D43" s="10" t="s">
        <v>260</v>
      </c>
      <c r="E43" s="10" t="s">
        <v>233</v>
      </c>
      <c r="F43" s="10" t="s">
        <v>233</v>
      </c>
      <c r="G43" s="19"/>
      <c r="H43" s="24">
        <f>H44</f>
        <v>165050</v>
      </c>
      <c r="I43" s="83"/>
      <c r="J43" s="116"/>
    </row>
    <row r="44" spans="1:10" ht="12.75">
      <c r="A44" s="55" t="s">
        <v>150</v>
      </c>
      <c r="B44" s="28" t="s">
        <v>232</v>
      </c>
      <c r="C44" s="28" t="s">
        <v>243</v>
      </c>
      <c r="D44" s="10" t="s">
        <v>260</v>
      </c>
      <c r="E44" s="10" t="s">
        <v>235</v>
      </c>
      <c r="F44" s="10" t="s">
        <v>233</v>
      </c>
      <c r="G44" s="19"/>
      <c r="H44" s="24">
        <f>H45</f>
        <v>165050</v>
      </c>
      <c r="I44" s="83"/>
      <c r="J44" s="116"/>
    </row>
    <row r="45" spans="1:10" ht="12.75">
      <c r="A45" s="60" t="s">
        <v>108</v>
      </c>
      <c r="B45" s="28" t="s">
        <v>232</v>
      </c>
      <c r="C45" s="28" t="s">
        <v>243</v>
      </c>
      <c r="D45" s="10" t="s">
        <v>260</v>
      </c>
      <c r="E45" s="10" t="s">
        <v>235</v>
      </c>
      <c r="F45" s="10" t="s">
        <v>233</v>
      </c>
      <c r="G45" s="19" t="s">
        <v>114</v>
      </c>
      <c r="H45" s="24">
        <f>190000-5000-19000-950</f>
        <v>165050</v>
      </c>
      <c r="I45" s="83">
        <v>-19000</v>
      </c>
      <c r="J45" s="116"/>
    </row>
    <row r="46" spans="1:11" s="17" customFormat="1" ht="16.5" customHeight="1">
      <c r="A46" s="59" t="s">
        <v>156</v>
      </c>
      <c r="B46" s="29" t="s">
        <v>232</v>
      </c>
      <c r="C46" s="29" t="s">
        <v>244</v>
      </c>
      <c r="D46" s="26"/>
      <c r="E46" s="26"/>
      <c r="F46" s="26"/>
      <c r="G46" s="20"/>
      <c r="H46" s="25">
        <f>H47</f>
        <v>12211.9</v>
      </c>
      <c r="I46" s="82"/>
      <c r="J46" s="115"/>
      <c r="K46" s="107"/>
    </row>
    <row r="47" spans="1:10" ht="12.75">
      <c r="A47" s="55" t="s">
        <v>156</v>
      </c>
      <c r="B47" s="28" t="s">
        <v>232</v>
      </c>
      <c r="C47" s="28" t="s">
        <v>244</v>
      </c>
      <c r="D47" s="10" t="s">
        <v>263</v>
      </c>
      <c r="E47" s="10" t="s">
        <v>233</v>
      </c>
      <c r="F47" s="10" t="s">
        <v>233</v>
      </c>
      <c r="G47" s="19"/>
      <c r="H47" s="24">
        <f>H48</f>
        <v>12211.9</v>
      </c>
      <c r="I47" s="83"/>
      <c r="J47" s="116"/>
    </row>
    <row r="48" spans="1:10" ht="12.75">
      <c r="A48" s="55" t="s">
        <v>151</v>
      </c>
      <c r="B48" s="28" t="s">
        <v>232</v>
      </c>
      <c r="C48" s="28" t="s">
        <v>244</v>
      </c>
      <c r="D48" s="10" t="s">
        <v>263</v>
      </c>
      <c r="E48" s="10" t="s">
        <v>237</v>
      </c>
      <c r="F48" s="10" t="s">
        <v>233</v>
      </c>
      <c r="G48" s="19"/>
      <c r="H48" s="24">
        <f>H49+H51</f>
        <v>12211.9</v>
      </c>
      <c r="I48" s="83"/>
      <c r="J48" s="116"/>
    </row>
    <row r="49" spans="1:10" ht="33.75" customHeight="1">
      <c r="A49" s="61" t="s">
        <v>264</v>
      </c>
      <c r="B49" s="28" t="s">
        <v>232</v>
      </c>
      <c r="C49" s="28" t="s">
        <v>244</v>
      </c>
      <c r="D49" s="10" t="s">
        <v>263</v>
      </c>
      <c r="E49" s="10" t="s">
        <v>237</v>
      </c>
      <c r="F49" s="10" t="s">
        <v>232</v>
      </c>
      <c r="G49" s="19"/>
      <c r="H49" s="24">
        <f>H50</f>
        <v>10211.9</v>
      </c>
      <c r="I49" s="83"/>
      <c r="J49" s="116"/>
    </row>
    <row r="50" spans="1:10" ht="12.75">
      <c r="A50" s="55" t="s">
        <v>108</v>
      </c>
      <c r="B50" s="28" t="s">
        <v>232</v>
      </c>
      <c r="C50" s="28" t="s">
        <v>244</v>
      </c>
      <c r="D50" s="10" t="s">
        <v>263</v>
      </c>
      <c r="E50" s="10" t="s">
        <v>237</v>
      </c>
      <c r="F50" s="10" t="s">
        <v>232</v>
      </c>
      <c r="G50" s="19" t="s">
        <v>114</v>
      </c>
      <c r="H50" s="24">
        <f>15000-1501-1000-2287.1</f>
        <v>10211.9</v>
      </c>
      <c r="I50" s="83">
        <f>-1501-1000-2287.1</f>
        <v>-4788.1</v>
      </c>
      <c r="J50" s="116"/>
    </row>
    <row r="51" spans="1:10" ht="42" customHeight="1">
      <c r="A51" s="62" t="s">
        <v>270</v>
      </c>
      <c r="B51" s="28" t="s">
        <v>232</v>
      </c>
      <c r="C51" s="28" t="s">
        <v>244</v>
      </c>
      <c r="D51" s="10" t="s">
        <v>263</v>
      </c>
      <c r="E51" s="10" t="s">
        <v>237</v>
      </c>
      <c r="F51" s="10" t="s">
        <v>234</v>
      </c>
      <c r="G51" s="19"/>
      <c r="H51" s="24">
        <f>H52</f>
        <v>2000</v>
      </c>
      <c r="I51" s="83"/>
      <c r="J51" s="116"/>
    </row>
    <row r="52" spans="1:10" ht="17.25" customHeight="1">
      <c r="A52" s="55" t="s">
        <v>108</v>
      </c>
      <c r="B52" s="28" t="s">
        <v>232</v>
      </c>
      <c r="C52" s="28" t="s">
        <v>244</v>
      </c>
      <c r="D52" s="10" t="s">
        <v>263</v>
      </c>
      <c r="E52" s="10" t="s">
        <v>237</v>
      </c>
      <c r="F52" s="10" t="s">
        <v>234</v>
      </c>
      <c r="G52" s="19" t="s">
        <v>114</v>
      </c>
      <c r="H52" s="24">
        <v>2000</v>
      </c>
      <c r="I52" s="83"/>
      <c r="J52" s="116"/>
    </row>
    <row r="53" spans="1:11" s="17" customFormat="1" ht="18" customHeight="1">
      <c r="A53" s="59" t="s">
        <v>303</v>
      </c>
      <c r="B53" s="29" t="s">
        <v>232</v>
      </c>
      <c r="C53" s="29" t="s">
        <v>246</v>
      </c>
      <c r="D53" s="26"/>
      <c r="E53" s="26"/>
      <c r="F53" s="26"/>
      <c r="G53" s="20"/>
      <c r="H53" s="25">
        <f>H54+H57+H74+H84+H70</f>
        <v>287543.99499999994</v>
      </c>
      <c r="I53" s="82"/>
      <c r="J53" s="115"/>
      <c r="K53" s="107"/>
    </row>
    <row r="54" spans="1:10" ht="12.75">
      <c r="A54" s="55" t="s">
        <v>158</v>
      </c>
      <c r="B54" s="28" t="s">
        <v>232</v>
      </c>
      <c r="C54" s="28" t="s">
        <v>246</v>
      </c>
      <c r="D54" s="10" t="s">
        <v>109</v>
      </c>
      <c r="E54" s="10" t="s">
        <v>233</v>
      </c>
      <c r="F54" s="10" t="s">
        <v>233</v>
      </c>
      <c r="G54" s="19"/>
      <c r="H54" s="24">
        <f>H55</f>
        <v>7933.92</v>
      </c>
      <c r="I54" s="83"/>
      <c r="J54" s="116"/>
    </row>
    <row r="55" spans="1:10" ht="12.75">
      <c r="A55" s="55" t="s">
        <v>152</v>
      </c>
      <c r="B55" s="28" t="s">
        <v>232</v>
      </c>
      <c r="C55" s="28" t="s">
        <v>246</v>
      </c>
      <c r="D55" s="10" t="s">
        <v>109</v>
      </c>
      <c r="E55" s="10" t="s">
        <v>65</v>
      </c>
      <c r="F55" s="10" t="s">
        <v>233</v>
      </c>
      <c r="G55" s="19"/>
      <c r="H55" s="24">
        <f>H56</f>
        <v>7933.92</v>
      </c>
      <c r="I55" s="83"/>
      <c r="J55" s="116"/>
    </row>
    <row r="56" spans="1:10" ht="14.25" customHeight="1">
      <c r="A56" s="55" t="s">
        <v>164</v>
      </c>
      <c r="B56" s="28" t="s">
        <v>232</v>
      </c>
      <c r="C56" s="28" t="s">
        <v>246</v>
      </c>
      <c r="D56" s="10" t="s">
        <v>109</v>
      </c>
      <c r="E56" s="10" t="s">
        <v>65</v>
      </c>
      <c r="F56" s="10" t="s">
        <v>233</v>
      </c>
      <c r="G56" s="19" t="s">
        <v>238</v>
      </c>
      <c r="H56" s="24">
        <f>7652.3+281.62</f>
        <v>7933.92</v>
      </c>
      <c r="I56" s="83">
        <v>281.62</v>
      </c>
      <c r="J56" s="116"/>
    </row>
    <row r="57" spans="1:10" ht="42.75" customHeight="1">
      <c r="A57" s="55" t="s">
        <v>125</v>
      </c>
      <c r="B57" s="28" t="s">
        <v>232</v>
      </c>
      <c r="C57" s="28" t="s">
        <v>246</v>
      </c>
      <c r="D57" s="10" t="s">
        <v>110</v>
      </c>
      <c r="E57" s="10" t="s">
        <v>233</v>
      </c>
      <c r="F57" s="10" t="s">
        <v>233</v>
      </c>
      <c r="G57" s="19"/>
      <c r="H57" s="24">
        <f>H58+H67</f>
        <v>32709.1</v>
      </c>
      <c r="I57" s="83"/>
      <c r="J57" s="116"/>
    </row>
    <row r="58" spans="1:11" ht="12.75">
      <c r="A58" s="55" t="s">
        <v>159</v>
      </c>
      <c r="B58" s="28" t="s">
        <v>232</v>
      </c>
      <c r="C58" s="28" t="s">
        <v>246</v>
      </c>
      <c r="D58" s="10" t="s">
        <v>110</v>
      </c>
      <c r="E58" s="10" t="s">
        <v>236</v>
      </c>
      <c r="F58" s="10" t="s">
        <v>233</v>
      </c>
      <c r="G58" s="19"/>
      <c r="H58" s="24">
        <f>H59+H61+H63+H65</f>
        <v>32309.1</v>
      </c>
      <c r="I58" s="83"/>
      <c r="J58" s="116"/>
      <c r="K58" s="108"/>
    </row>
    <row r="59" spans="1:10" ht="44.25" customHeight="1">
      <c r="A59" s="63" t="s">
        <v>276</v>
      </c>
      <c r="B59" s="28" t="s">
        <v>232</v>
      </c>
      <c r="C59" s="28" t="s">
        <v>246</v>
      </c>
      <c r="D59" s="10" t="s">
        <v>110</v>
      </c>
      <c r="E59" s="10" t="s">
        <v>236</v>
      </c>
      <c r="F59" s="10" t="s">
        <v>234</v>
      </c>
      <c r="G59" s="19"/>
      <c r="H59" s="24">
        <f>H60</f>
        <v>11538.1</v>
      </c>
      <c r="I59" s="83"/>
      <c r="J59" s="116"/>
    </row>
    <row r="60" spans="1:10" ht="12.75">
      <c r="A60" s="55" t="s">
        <v>164</v>
      </c>
      <c r="B60" s="28" t="s">
        <v>232</v>
      </c>
      <c r="C60" s="28" t="s">
        <v>246</v>
      </c>
      <c r="D60" s="10" t="s">
        <v>110</v>
      </c>
      <c r="E60" s="10" t="s">
        <v>236</v>
      </c>
      <c r="F60" s="10" t="s">
        <v>234</v>
      </c>
      <c r="G60" s="19" t="s">
        <v>238</v>
      </c>
      <c r="H60" s="24">
        <f>14000-2461.9</f>
        <v>11538.1</v>
      </c>
      <c r="I60" s="83">
        <v>2461.9</v>
      </c>
      <c r="J60" s="116"/>
    </row>
    <row r="61" spans="1:10" ht="33" customHeight="1">
      <c r="A61" s="64" t="s">
        <v>402</v>
      </c>
      <c r="B61" s="28" t="s">
        <v>232</v>
      </c>
      <c r="C61" s="28" t="s">
        <v>246</v>
      </c>
      <c r="D61" s="10" t="s">
        <v>110</v>
      </c>
      <c r="E61" s="10" t="s">
        <v>236</v>
      </c>
      <c r="F61" s="10" t="s">
        <v>237</v>
      </c>
      <c r="G61" s="19"/>
      <c r="H61" s="24">
        <f>H62</f>
        <v>5688</v>
      </c>
      <c r="I61" s="83"/>
      <c r="J61" s="116"/>
    </row>
    <row r="62" spans="1:10" ht="15.75" customHeight="1">
      <c r="A62" s="55" t="s">
        <v>164</v>
      </c>
      <c r="B62" s="28" t="s">
        <v>232</v>
      </c>
      <c r="C62" s="28" t="s">
        <v>246</v>
      </c>
      <c r="D62" s="10" t="s">
        <v>110</v>
      </c>
      <c r="E62" s="10" t="s">
        <v>236</v>
      </c>
      <c r="F62" s="10" t="s">
        <v>237</v>
      </c>
      <c r="G62" s="19" t="s">
        <v>238</v>
      </c>
      <c r="H62" s="24">
        <f>5743-55</f>
        <v>5688</v>
      </c>
      <c r="I62" s="83">
        <v>-55</v>
      </c>
      <c r="J62" s="116"/>
    </row>
    <row r="63" spans="1:10" ht="58.5" customHeight="1">
      <c r="A63" s="64" t="s">
        <v>281</v>
      </c>
      <c r="B63" s="28" t="s">
        <v>232</v>
      </c>
      <c r="C63" s="28" t="s">
        <v>246</v>
      </c>
      <c r="D63" s="10" t="s">
        <v>110</v>
      </c>
      <c r="E63" s="10" t="s">
        <v>236</v>
      </c>
      <c r="F63" s="10" t="s">
        <v>240</v>
      </c>
      <c r="G63" s="19"/>
      <c r="H63" s="24">
        <f>H64</f>
        <v>13026</v>
      </c>
      <c r="I63" s="83"/>
      <c r="J63" s="116"/>
    </row>
    <row r="64" spans="1:11" ht="15.75" customHeight="1">
      <c r="A64" s="55" t="s">
        <v>164</v>
      </c>
      <c r="B64" s="28" t="s">
        <v>232</v>
      </c>
      <c r="C64" s="28" t="s">
        <v>246</v>
      </c>
      <c r="D64" s="10" t="s">
        <v>110</v>
      </c>
      <c r="E64" s="10" t="s">
        <v>236</v>
      </c>
      <c r="F64" s="10" t="s">
        <v>240</v>
      </c>
      <c r="G64" s="19" t="s">
        <v>238</v>
      </c>
      <c r="H64" s="24">
        <f>13153-127</f>
        <v>13026</v>
      </c>
      <c r="I64" s="83">
        <v>-127</v>
      </c>
      <c r="J64" s="116"/>
      <c r="K64" s="108"/>
    </row>
    <row r="65" spans="1:10" ht="33" customHeight="1">
      <c r="A65" s="65" t="s">
        <v>403</v>
      </c>
      <c r="B65" s="28" t="s">
        <v>232</v>
      </c>
      <c r="C65" s="28" t="s">
        <v>246</v>
      </c>
      <c r="D65" s="10" t="s">
        <v>110</v>
      </c>
      <c r="E65" s="10" t="s">
        <v>236</v>
      </c>
      <c r="F65" s="10" t="s">
        <v>243</v>
      </c>
      <c r="G65" s="19"/>
      <c r="H65" s="24">
        <f>H66</f>
        <v>2057</v>
      </c>
      <c r="I65" s="83"/>
      <c r="J65" s="116"/>
    </row>
    <row r="66" spans="1:11" ht="15.75" customHeight="1">
      <c r="A66" s="55" t="s">
        <v>164</v>
      </c>
      <c r="B66" s="28" t="s">
        <v>232</v>
      </c>
      <c r="C66" s="28" t="s">
        <v>246</v>
      </c>
      <c r="D66" s="10" t="s">
        <v>110</v>
      </c>
      <c r="E66" s="10" t="s">
        <v>236</v>
      </c>
      <c r="F66" s="10" t="s">
        <v>243</v>
      </c>
      <c r="G66" s="19" t="s">
        <v>238</v>
      </c>
      <c r="H66" s="24">
        <f>2077-20</f>
        <v>2057</v>
      </c>
      <c r="I66" s="83">
        <v>-20</v>
      </c>
      <c r="J66" s="116"/>
      <c r="K66" s="108"/>
    </row>
    <row r="67" spans="1:10" ht="15.75" customHeight="1">
      <c r="A67" s="55" t="s">
        <v>160</v>
      </c>
      <c r="B67" s="28" t="s">
        <v>232</v>
      </c>
      <c r="C67" s="28" t="s">
        <v>246</v>
      </c>
      <c r="D67" s="10" t="s">
        <v>110</v>
      </c>
      <c r="E67" s="10" t="s">
        <v>66</v>
      </c>
      <c r="F67" s="10" t="s">
        <v>233</v>
      </c>
      <c r="G67" s="19"/>
      <c r="H67" s="24">
        <f>H68</f>
        <v>400</v>
      </c>
      <c r="I67" s="83"/>
      <c r="J67" s="116"/>
    </row>
    <row r="68" spans="1:10" ht="33" customHeight="1">
      <c r="A68" s="55" t="s">
        <v>154</v>
      </c>
      <c r="B68" s="28" t="s">
        <v>232</v>
      </c>
      <c r="C68" s="28" t="s">
        <v>246</v>
      </c>
      <c r="D68" s="10" t="s">
        <v>110</v>
      </c>
      <c r="E68" s="10" t="s">
        <v>66</v>
      </c>
      <c r="F68" s="10" t="s">
        <v>66</v>
      </c>
      <c r="G68" s="19"/>
      <c r="H68" s="24">
        <f>H69</f>
        <v>400</v>
      </c>
      <c r="I68" s="83"/>
      <c r="J68" s="116"/>
    </row>
    <row r="69" spans="1:10" ht="15.75" customHeight="1">
      <c r="A69" s="68" t="s">
        <v>104</v>
      </c>
      <c r="B69" s="28" t="s">
        <v>232</v>
      </c>
      <c r="C69" s="28" t="s">
        <v>246</v>
      </c>
      <c r="D69" s="10" t="s">
        <v>110</v>
      </c>
      <c r="E69" s="10" t="s">
        <v>66</v>
      </c>
      <c r="F69" s="10" t="s">
        <v>66</v>
      </c>
      <c r="G69" s="19" t="s">
        <v>109</v>
      </c>
      <c r="H69" s="24">
        <v>400</v>
      </c>
      <c r="I69" s="83"/>
      <c r="J69" s="116"/>
    </row>
    <row r="70" spans="1:10" ht="46.5" customHeight="1">
      <c r="A70" s="55" t="s">
        <v>336</v>
      </c>
      <c r="B70" s="28" t="s">
        <v>232</v>
      </c>
      <c r="C70" s="28" t="s">
        <v>246</v>
      </c>
      <c r="D70" s="10" t="s">
        <v>334</v>
      </c>
      <c r="E70" s="10" t="s">
        <v>233</v>
      </c>
      <c r="F70" s="10" t="s">
        <v>233</v>
      </c>
      <c r="G70" s="19"/>
      <c r="H70" s="24">
        <f>H71</f>
        <v>20000</v>
      </c>
      <c r="I70" s="83"/>
      <c r="J70" s="116"/>
    </row>
    <row r="71" spans="1:10" ht="37.5" customHeight="1">
      <c r="A71" s="55" t="s">
        <v>335</v>
      </c>
      <c r="B71" s="28" t="s">
        <v>232</v>
      </c>
      <c r="C71" s="28" t="s">
        <v>246</v>
      </c>
      <c r="D71" s="10" t="s">
        <v>334</v>
      </c>
      <c r="E71" s="10" t="s">
        <v>234</v>
      </c>
      <c r="F71" s="10" t="s">
        <v>233</v>
      </c>
      <c r="G71" s="19"/>
      <c r="H71" s="24">
        <f>H72</f>
        <v>20000</v>
      </c>
      <c r="I71" s="83"/>
      <c r="J71" s="116"/>
    </row>
    <row r="72" spans="1:11" ht="51" customHeight="1">
      <c r="A72" s="55" t="s">
        <v>337</v>
      </c>
      <c r="B72" s="28" t="s">
        <v>232</v>
      </c>
      <c r="C72" s="28" t="s">
        <v>246</v>
      </c>
      <c r="D72" s="10" t="s">
        <v>334</v>
      </c>
      <c r="E72" s="10" t="s">
        <v>234</v>
      </c>
      <c r="F72" s="10" t="s">
        <v>232</v>
      </c>
      <c r="G72" s="19"/>
      <c r="H72" s="24">
        <f>H73</f>
        <v>20000</v>
      </c>
      <c r="I72" s="83"/>
      <c r="J72" s="116"/>
      <c r="K72" s="108"/>
    </row>
    <row r="73" spans="1:10" ht="15.75" customHeight="1">
      <c r="A73" s="55" t="s">
        <v>164</v>
      </c>
      <c r="B73" s="28" t="s">
        <v>232</v>
      </c>
      <c r="C73" s="28" t="s">
        <v>246</v>
      </c>
      <c r="D73" s="10" t="s">
        <v>334</v>
      </c>
      <c r="E73" s="10" t="s">
        <v>234</v>
      </c>
      <c r="F73" s="10" t="s">
        <v>232</v>
      </c>
      <c r="G73" s="19" t="s">
        <v>238</v>
      </c>
      <c r="H73" s="24">
        <v>20000</v>
      </c>
      <c r="I73" s="83"/>
      <c r="J73" s="116"/>
    </row>
    <row r="74" spans="1:10" ht="28.5" customHeight="1">
      <c r="A74" s="55" t="s">
        <v>162</v>
      </c>
      <c r="B74" s="28" t="s">
        <v>232</v>
      </c>
      <c r="C74" s="28" t="s">
        <v>246</v>
      </c>
      <c r="D74" s="10" t="s">
        <v>296</v>
      </c>
      <c r="E74" s="10" t="s">
        <v>233</v>
      </c>
      <c r="F74" s="10" t="s">
        <v>233</v>
      </c>
      <c r="G74" s="19"/>
      <c r="H74" s="24">
        <f>H75</f>
        <v>191273.87499999997</v>
      </c>
      <c r="I74" s="83"/>
      <c r="J74" s="116"/>
    </row>
    <row r="75" spans="1:10" ht="12.75">
      <c r="A75" s="55" t="s">
        <v>250</v>
      </c>
      <c r="B75" s="28" t="s">
        <v>232</v>
      </c>
      <c r="C75" s="28" t="s">
        <v>246</v>
      </c>
      <c r="D75" s="10" t="s">
        <v>296</v>
      </c>
      <c r="E75" s="10" t="s">
        <v>235</v>
      </c>
      <c r="F75" s="10" t="s">
        <v>233</v>
      </c>
      <c r="G75" s="19"/>
      <c r="H75" s="24">
        <f>H76+H78+H80+H82</f>
        <v>191273.87499999997</v>
      </c>
      <c r="I75" s="83"/>
      <c r="J75" s="116"/>
    </row>
    <row r="76" spans="1:10" ht="30" customHeight="1">
      <c r="A76" s="63" t="s">
        <v>67</v>
      </c>
      <c r="B76" s="28" t="s">
        <v>232</v>
      </c>
      <c r="C76" s="28" t="s">
        <v>246</v>
      </c>
      <c r="D76" s="10" t="s">
        <v>296</v>
      </c>
      <c r="E76" s="10" t="s">
        <v>235</v>
      </c>
      <c r="F76" s="10" t="s">
        <v>98</v>
      </c>
      <c r="G76" s="19"/>
      <c r="H76" s="24">
        <f>H77</f>
        <v>347</v>
      </c>
      <c r="I76" s="83"/>
      <c r="J76" s="116"/>
    </row>
    <row r="77" spans="1:10" ht="12.75">
      <c r="A77" s="55" t="s">
        <v>164</v>
      </c>
      <c r="B77" s="28" t="s">
        <v>232</v>
      </c>
      <c r="C77" s="28" t="s">
        <v>246</v>
      </c>
      <c r="D77" s="10" t="s">
        <v>296</v>
      </c>
      <c r="E77" s="10" t="s">
        <v>235</v>
      </c>
      <c r="F77" s="10" t="s">
        <v>98</v>
      </c>
      <c r="G77" s="19" t="s">
        <v>238</v>
      </c>
      <c r="H77" s="24">
        <v>347</v>
      </c>
      <c r="I77" s="83"/>
      <c r="J77" s="116"/>
    </row>
    <row r="78" spans="1:10" ht="46.5" customHeight="1">
      <c r="A78" s="62" t="s">
        <v>292</v>
      </c>
      <c r="B78" s="28" t="s">
        <v>232</v>
      </c>
      <c r="C78" s="28" t="s">
        <v>246</v>
      </c>
      <c r="D78" s="10" t="s">
        <v>296</v>
      </c>
      <c r="E78" s="10" t="s">
        <v>235</v>
      </c>
      <c r="F78" s="10" t="s">
        <v>99</v>
      </c>
      <c r="G78" s="19"/>
      <c r="H78" s="24">
        <f>H79</f>
        <v>890.8</v>
      </c>
      <c r="I78" s="83"/>
      <c r="J78" s="116"/>
    </row>
    <row r="79" spans="1:10" ht="12.75">
      <c r="A79" s="55" t="s">
        <v>108</v>
      </c>
      <c r="B79" s="28" t="s">
        <v>232</v>
      </c>
      <c r="C79" s="28" t="s">
        <v>246</v>
      </c>
      <c r="D79" s="10" t="s">
        <v>296</v>
      </c>
      <c r="E79" s="10" t="s">
        <v>235</v>
      </c>
      <c r="F79" s="10" t="s">
        <v>99</v>
      </c>
      <c r="G79" s="19" t="s">
        <v>114</v>
      </c>
      <c r="H79" s="24">
        <f>1390.8-500</f>
        <v>890.8</v>
      </c>
      <c r="I79" s="83"/>
      <c r="J79" s="116"/>
    </row>
    <row r="80" spans="1:10" ht="25.5" customHeight="1">
      <c r="A80" s="62" t="s">
        <v>282</v>
      </c>
      <c r="B80" s="28" t="s">
        <v>232</v>
      </c>
      <c r="C80" s="28" t="s">
        <v>246</v>
      </c>
      <c r="D80" s="10" t="s">
        <v>296</v>
      </c>
      <c r="E80" s="10" t="s">
        <v>235</v>
      </c>
      <c r="F80" s="10" t="s">
        <v>312</v>
      </c>
      <c r="G80" s="19"/>
      <c r="H80" s="24">
        <f>H81</f>
        <v>189536.07499999998</v>
      </c>
      <c r="I80" s="83"/>
      <c r="J80" s="116"/>
    </row>
    <row r="81" spans="1:10" ht="15" customHeight="1">
      <c r="A81" s="55" t="s">
        <v>108</v>
      </c>
      <c r="B81" s="28" t="s">
        <v>232</v>
      </c>
      <c r="C81" s="28" t="s">
        <v>246</v>
      </c>
      <c r="D81" s="10" t="s">
        <v>296</v>
      </c>
      <c r="E81" s="10" t="s">
        <v>235</v>
      </c>
      <c r="F81" s="10" t="s">
        <v>312</v>
      </c>
      <c r="G81" s="19" t="s">
        <v>114</v>
      </c>
      <c r="H81" s="24">
        <f>140364.4-30000-300+80000+3135-3135-528.325</f>
        <v>189536.07499999998</v>
      </c>
      <c r="I81" s="83">
        <v>-528.325</v>
      </c>
      <c r="J81" s="116"/>
    </row>
    <row r="82" spans="1:10" ht="33" customHeight="1">
      <c r="A82" s="55" t="s">
        <v>424</v>
      </c>
      <c r="B82" s="28" t="s">
        <v>232</v>
      </c>
      <c r="C82" s="28" t="s">
        <v>246</v>
      </c>
      <c r="D82" s="10" t="s">
        <v>296</v>
      </c>
      <c r="E82" s="10" t="s">
        <v>235</v>
      </c>
      <c r="F82" s="10" t="s">
        <v>423</v>
      </c>
      <c r="G82" s="19"/>
      <c r="H82" s="24">
        <f>H83</f>
        <v>500</v>
      </c>
      <c r="I82" s="83"/>
      <c r="J82" s="116"/>
    </row>
    <row r="83" spans="1:10" ht="15" customHeight="1">
      <c r="A83" s="55" t="s">
        <v>164</v>
      </c>
      <c r="B83" s="28" t="s">
        <v>232</v>
      </c>
      <c r="C83" s="28" t="s">
        <v>246</v>
      </c>
      <c r="D83" s="10" t="s">
        <v>296</v>
      </c>
      <c r="E83" s="10" t="s">
        <v>235</v>
      </c>
      <c r="F83" s="10" t="s">
        <v>423</v>
      </c>
      <c r="G83" s="19" t="s">
        <v>238</v>
      </c>
      <c r="H83" s="24">
        <v>500</v>
      </c>
      <c r="I83" s="83"/>
      <c r="J83" s="116"/>
    </row>
    <row r="84" spans="1:10" ht="17.25" customHeight="1">
      <c r="A84" s="55" t="s">
        <v>230</v>
      </c>
      <c r="B84" s="28" t="s">
        <v>232</v>
      </c>
      <c r="C84" s="28" t="s">
        <v>246</v>
      </c>
      <c r="D84" s="10" t="s">
        <v>189</v>
      </c>
      <c r="E84" s="10" t="s">
        <v>233</v>
      </c>
      <c r="F84" s="10" t="s">
        <v>233</v>
      </c>
      <c r="G84" s="19"/>
      <c r="H84" s="24">
        <f>H85+H87+H95+H89</f>
        <v>35627.1</v>
      </c>
      <c r="I84" s="83"/>
      <c r="J84" s="116"/>
    </row>
    <row r="85" spans="1:10" ht="42" customHeight="1">
      <c r="A85" s="62" t="s">
        <v>397</v>
      </c>
      <c r="B85" s="28" t="s">
        <v>232</v>
      </c>
      <c r="C85" s="28" t="s">
        <v>246</v>
      </c>
      <c r="D85" s="10" t="s">
        <v>189</v>
      </c>
      <c r="E85" s="10" t="s">
        <v>232</v>
      </c>
      <c r="F85" s="10" t="s">
        <v>233</v>
      </c>
      <c r="G85" s="19"/>
      <c r="H85" s="24">
        <f>H86</f>
        <v>3950</v>
      </c>
      <c r="I85" s="83"/>
      <c r="J85" s="116"/>
    </row>
    <row r="86" spans="1:10" ht="12.75">
      <c r="A86" s="55" t="s">
        <v>164</v>
      </c>
      <c r="B86" s="28" t="s">
        <v>232</v>
      </c>
      <c r="C86" s="28" t="s">
        <v>246</v>
      </c>
      <c r="D86" s="10" t="s">
        <v>189</v>
      </c>
      <c r="E86" s="10" t="s">
        <v>232</v>
      </c>
      <c r="F86" s="10" t="s">
        <v>233</v>
      </c>
      <c r="G86" s="19" t="s">
        <v>238</v>
      </c>
      <c r="H86" s="24">
        <v>3950</v>
      </c>
      <c r="I86" s="83"/>
      <c r="J86" s="116"/>
    </row>
    <row r="87" spans="1:10" ht="42.75" customHeight="1">
      <c r="A87" s="62" t="s">
        <v>398</v>
      </c>
      <c r="B87" s="28" t="s">
        <v>232</v>
      </c>
      <c r="C87" s="28" t="s">
        <v>246</v>
      </c>
      <c r="D87" s="10" t="s">
        <v>189</v>
      </c>
      <c r="E87" s="10" t="s">
        <v>234</v>
      </c>
      <c r="F87" s="10" t="s">
        <v>233</v>
      </c>
      <c r="G87" s="19"/>
      <c r="H87" s="24">
        <f>H88</f>
        <v>953</v>
      </c>
      <c r="I87" s="83"/>
      <c r="J87" s="116"/>
    </row>
    <row r="88" spans="1:10" ht="12.75">
      <c r="A88" s="55" t="s">
        <v>164</v>
      </c>
      <c r="B88" s="28" t="s">
        <v>232</v>
      </c>
      <c r="C88" s="28" t="s">
        <v>246</v>
      </c>
      <c r="D88" s="10" t="s">
        <v>189</v>
      </c>
      <c r="E88" s="10" t="s">
        <v>234</v>
      </c>
      <c r="F88" s="10" t="s">
        <v>233</v>
      </c>
      <c r="G88" s="19" t="s">
        <v>238</v>
      </c>
      <c r="H88" s="24">
        <v>953</v>
      </c>
      <c r="I88" s="83"/>
      <c r="J88" s="116"/>
    </row>
    <row r="89" spans="1:10" ht="30.75" customHeight="1">
      <c r="A89" s="63" t="s">
        <v>370</v>
      </c>
      <c r="B89" s="28" t="s">
        <v>232</v>
      </c>
      <c r="C89" s="28" t="s">
        <v>246</v>
      </c>
      <c r="D89" s="10" t="s">
        <v>189</v>
      </c>
      <c r="E89" s="10" t="s">
        <v>235</v>
      </c>
      <c r="F89" s="10" t="s">
        <v>233</v>
      </c>
      <c r="G89" s="19"/>
      <c r="H89" s="24">
        <f>H90</f>
        <v>24000</v>
      </c>
      <c r="I89" s="83"/>
      <c r="J89" s="116"/>
    </row>
    <row r="90" spans="1:10" ht="16.5" customHeight="1">
      <c r="A90" s="55" t="s">
        <v>164</v>
      </c>
      <c r="B90" s="28" t="s">
        <v>232</v>
      </c>
      <c r="C90" s="28" t="s">
        <v>246</v>
      </c>
      <c r="D90" s="10" t="s">
        <v>189</v>
      </c>
      <c r="E90" s="10" t="s">
        <v>235</v>
      </c>
      <c r="F90" s="10" t="s">
        <v>233</v>
      </c>
      <c r="G90" s="19" t="s">
        <v>238</v>
      </c>
      <c r="H90" s="24">
        <f>H92+H94</f>
        <v>24000</v>
      </c>
      <c r="I90" s="83"/>
      <c r="J90" s="116"/>
    </row>
    <row r="91" spans="1:10" ht="45.75" customHeight="1">
      <c r="A91" s="63" t="s">
        <v>421</v>
      </c>
      <c r="B91" s="28" t="s">
        <v>232</v>
      </c>
      <c r="C91" s="28" t="s">
        <v>246</v>
      </c>
      <c r="D91" s="10" t="s">
        <v>189</v>
      </c>
      <c r="E91" s="10" t="s">
        <v>235</v>
      </c>
      <c r="F91" s="10" t="s">
        <v>232</v>
      </c>
      <c r="G91" s="19"/>
      <c r="H91" s="24">
        <f>H92</f>
        <v>3500</v>
      </c>
      <c r="I91" s="83"/>
      <c r="J91" s="116"/>
    </row>
    <row r="92" spans="1:10" ht="21" customHeight="1">
      <c r="A92" s="55" t="s">
        <v>164</v>
      </c>
      <c r="B92" s="28" t="s">
        <v>232</v>
      </c>
      <c r="C92" s="28" t="s">
        <v>246</v>
      </c>
      <c r="D92" s="10" t="s">
        <v>189</v>
      </c>
      <c r="E92" s="10" t="s">
        <v>235</v>
      </c>
      <c r="F92" s="10" t="s">
        <v>232</v>
      </c>
      <c r="G92" s="19" t="s">
        <v>238</v>
      </c>
      <c r="H92" s="24">
        <f>4520-1020</f>
        <v>3500</v>
      </c>
      <c r="I92" s="83">
        <v>-1020</v>
      </c>
      <c r="J92" s="116"/>
    </row>
    <row r="93" spans="1:10" ht="46.5" customHeight="1">
      <c r="A93" s="63" t="s">
        <v>369</v>
      </c>
      <c r="B93" s="28" t="s">
        <v>232</v>
      </c>
      <c r="C93" s="28" t="s">
        <v>246</v>
      </c>
      <c r="D93" s="10" t="s">
        <v>189</v>
      </c>
      <c r="E93" s="10" t="s">
        <v>235</v>
      </c>
      <c r="F93" s="10" t="s">
        <v>234</v>
      </c>
      <c r="G93" s="19"/>
      <c r="H93" s="24">
        <f>H94</f>
        <v>20500</v>
      </c>
      <c r="I93" s="83"/>
      <c r="J93" s="116"/>
    </row>
    <row r="94" spans="1:10" ht="16.5" customHeight="1">
      <c r="A94" s="55" t="s">
        <v>164</v>
      </c>
      <c r="B94" s="28" t="s">
        <v>232</v>
      </c>
      <c r="C94" s="28" t="s">
        <v>246</v>
      </c>
      <c r="D94" s="10" t="s">
        <v>189</v>
      </c>
      <c r="E94" s="10" t="s">
        <v>235</v>
      </c>
      <c r="F94" s="10" t="s">
        <v>234</v>
      </c>
      <c r="G94" s="19" t="s">
        <v>238</v>
      </c>
      <c r="H94" s="24">
        <f>2500+11980+5000+1020</f>
        <v>20500</v>
      </c>
      <c r="I94" s="83">
        <v>1020</v>
      </c>
      <c r="J94" s="116"/>
    </row>
    <row r="95" spans="1:10" ht="41.25" customHeight="1">
      <c r="A95" s="63" t="s">
        <v>399</v>
      </c>
      <c r="B95" s="28" t="s">
        <v>232</v>
      </c>
      <c r="C95" s="28" t="s">
        <v>246</v>
      </c>
      <c r="D95" s="10" t="s">
        <v>189</v>
      </c>
      <c r="E95" s="10" t="s">
        <v>236</v>
      </c>
      <c r="F95" s="10" t="s">
        <v>233</v>
      </c>
      <c r="G95" s="19"/>
      <c r="H95" s="24">
        <f>H96</f>
        <v>6724.1</v>
      </c>
      <c r="I95" s="83"/>
      <c r="J95" s="116"/>
    </row>
    <row r="96" spans="1:10" ht="12.75">
      <c r="A96" s="55" t="s">
        <v>164</v>
      </c>
      <c r="B96" s="28" t="s">
        <v>232</v>
      </c>
      <c r="C96" s="28" t="s">
        <v>246</v>
      </c>
      <c r="D96" s="10" t="s">
        <v>189</v>
      </c>
      <c r="E96" s="10" t="s">
        <v>236</v>
      </c>
      <c r="F96" s="10" t="s">
        <v>233</v>
      </c>
      <c r="G96" s="19" t="s">
        <v>238</v>
      </c>
      <c r="H96" s="24">
        <v>6724.1</v>
      </c>
      <c r="I96" s="83"/>
      <c r="J96" s="116"/>
    </row>
    <row r="97" spans="1:11" s="17" customFormat="1" ht="31.5" customHeight="1">
      <c r="A97" s="66" t="s">
        <v>231</v>
      </c>
      <c r="B97" s="29" t="s">
        <v>235</v>
      </c>
      <c r="C97" s="29"/>
      <c r="D97" s="26"/>
      <c r="E97" s="26"/>
      <c r="F97" s="26"/>
      <c r="G97" s="20"/>
      <c r="H97" s="25">
        <f>H98</f>
        <v>11934.5</v>
      </c>
      <c r="I97" s="82">
        <v>0</v>
      </c>
      <c r="J97" s="115"/>
      <c r="K97" s="50"/>
    </row>
    <row r="98" spans="1:11" s="17" customFormat="1" ht="45" customHeight="1">
      <c r="A98" s="67" t="s">
        <v>304</v>
      </c>
      <c r="B98" s="29" t="s">
        <v>235</v>
      </c>
      <c r="C98" s="29" t="s">
        <v>247</v>
      </c>
      <c r="D98" s="26"/>
      <c r="E98" s="26"/>
      <c r="F98" s="26"/>
      <c r="G98" s="20"/>
      <c r="H98" s="25">
        <f>H99+H102+H106</f>
        <v>11934.5</v>
      </c>
      <c r="I98" s="82"/>
      <c r="J98" s="115"/>
      <c r="K98" s="50"/>
    </row>
    <row r="99" spans="1:10" ht="17.25" customHeight="1">
      <c r="A99" s="55" t="s">
        <v>200</v>
      </c>
      <c r="B99" s="28" t="s">
        <v>235</v>
      </c>
      <c r="C99" s="28" t="s">
        <v>247</v>
      </c>
      <c r="D99" s="10" t="s">
        <v>185</v>
      </c>
      <c r="E99" s="10" t="s">
        <v>233</v>
      </c>
      <c r="F99" s="10" t="s">
        <v>233</v>
      </c>
      <c r="G99" s="19"/>
      <c r="H99" s="24">
        <f>H100</f>
        <v>361.5</v>
      </c>
      <c r="I99" s="83"/>
      <c r="J99" s="116"/>
    </row>
    <row r="100" spans="1:11" s="16" customFormat="1" ht="31.5" customHeight="1">
      <c r="A100" s="55" t="s">
        <v>201</v>
      </c>
      <c r="B100" s="28" t="s">
        <v>235</v>
      </c>
      <c r="C100" s="28" t="s">
        <v>247</v>
      </c>
      <c r="D100" s="10" t="s">
        <v>185</v>
      </c>
      <c r="E100" s="10" t="s">
        <v>232</v>
      </c>
      <c r="F100" s="10" t="s">
        <v>233</v>
      </c>
      <c r="G100" s="19"/>
      <c r="H100" s="24">
        <f>H101</f>
        <v>361.5</v>
      </c>
      <c r="I100" s="83"/>
      <c r="J100" s="116"/>
      <c r="K100" s="51"/>
    </row>
    <row r="101" spans="1:10" ht="16.5" customHeight="1">
      <c r="A101" s="68" t="s">
        <v>104</v>
      </c>
      <c r="B101" s="28" t="s">
        <v>235</v>
      </c>
      <c r="C101" s="28" t="s">
        <v>247</v>
      </c>
      <c r="D101" s="10" t="s">
        <v>185</v>
      </c>
      <c r="E101" s="10" t="s">
        <v>232</v>
      </c>
      <c r="F101" s="10" t="s">
        <v>233</v>
      </c>
      <c r="G101" s="19" t="s">
        <v>109</v>
      </c>
      <c r="H101" s="24">
        <v>361.5</v>
      </c>
      <c r="I101" s="83"/>
      <c r="J101" s="116"/>
    </row>
    <row r="102" spans="1:10" ht="45" customHeight="1">
      <c r="A102" s="55" t="s">
        <v>329</v>
      </c>
      <c r="B102" s="28" t="s">
        <v>235</v>
      </c>
      <c r="C102" s="28" t="s">
        <v>247</v>
      </c>
      <c r="D102" s="10" t="s">
        <v>328</v>
      </c>
      <c r="E102" s="10" t="s">
        <v>233</v>
      </c>
      <c r="F102" s="10" t="s">
        <v>233</v>
      </c>
      <c r="G102" s="19"/>
      <c r="H102" s="24">
        <f>H103</f>
        <v>2573</v>
      </c>
      <c r="I102" s="83"/>
      <c r="J102" s="116"/>
    </row>
    <row r="103" spans="1:10" ht="16.5" customHeight="1">
      <c r="A103" s="55" t="s">
        <v>160</v>
      </c>
      <c r="B103" s="28" t="s">
        <v>235</v>
      </c>
      <c r="C103" s="28" t="s">
        <v>247</v>
      </c>
      <c r="D103" s="10" t="s">
        <v>328</v>
      </c>
      <c r="E103" s="10" t="s">
        <v>66</v>
      </c>
      <c r="F103" s="10" t="s">
        <v>233</v>
      </c>
      <c r="G103" s="19"/>
      <c r="H103" s="24">
        <f>H104</f>
        <v>2573</v>
      </c>
      <c r="I103" s="83"/>
      <c r="J103" s="116"/>
    </row>
    <row r="104" spans="1:10" ht="30" customHeight="1">
      <c r="A104" s="55" t="s">
        <v>154</v>
      </c>
      <c r="B104" s="28" t="s">
        <v>235</v>
      </c>
      <c r="C104" s="28" t="s">
        <v>247</v>
      </c>
      <c r="D104" s="10" t="s">
        <v>328</v>
      </c>
      <c r="E104" s="10" t="s">
        <v>66</v>
      </c>
      <c r="F104" s="10" t="s">
        <v>66</v>
      </c>
      <c r="G104" s="19"/>
      <c r="H104" s="24">
        <f>H105</f>
        <v>2573</v>
      </c>
      <c r="I104" s="83"/>
      <c r="J104" s="116"/>
    </row>
    <row r="105" spans="1:10" ht="18" customHeight="1">
      <c r="A105" s="68" t="s">
        <v>104</v>
      </c>
      <c r="B105" s="28" t="s">
        <v>235</v>
      </c>
      <c r="C105" s="28" t="s">
        <v>247</v>
      </c>
      <c r="D105" s="10" t="s">
        <v>328</v>
      </c>
      <c r="E105" s="10" t="s">
        <v>66</v>
      </c>
      <c r="F105" s="10" t="s">
        <v>66</v>
      </c>
      <c r="G105" s="19" t="s">
        <v>109</v>
      </c>
      <c r="H105" s="24">
        <v>2573</v>
      </c>
      <c r="I105" s="83"/>
      <c r="J105" s="116"/>
    </row>
    <row r="106" spans="1:10" ht="15.75" customHeight="1">
      <c r="A106" s="68" t="s">
        <v>368</v>
      </c>
      <c r="B106" s="28" t="s">
        <v>235</v>
      </c>
      <c r="C106" s="28" t="s">
        <v>247</v>
      </c>
      <c r="D106" s="10" t="s">
        <v>367</v>
      </c>
      <c r="E106" s="10" t="s">
        <v>233</v>
      </c>
      <c r="F106" s="10" t="s">
        <v>233</v>
      </c>
      <c r="G106" s="19"/>
      <c r="H106" s="24">
        <f>H107</f>
        <v>9000</v>
      </c>
      <c r="I106" s="83"/>
      <c r="J106" s="116"/>
    </row>
    <row r="107" spans="1:10" ht="17.25" customHeight="1">
      <c r="A107" s="55" t="s">
        <v>160</v>
      </c>
      <c r="B107" s="28" t="s">
        <v>235</v>
      </c>
      <c r="C107" s="28" t="s">
        <v>247</v>
      </c>
      <c r="D107" s="10" t="s">
        <v>367</v>
      </c>
      <c r="E107" s="10" t="s">
        <v>66</v>
      </c>
      <c r="F107" s="10" t="s">
        <v>233</v>
      </c>
      <c r="G107" s="19"/>
      <c r="H107" s="24">
        <f>H109</f>
        <v>9000</v>
      </c>
      <c r="I107" s="83"/>
      <c r="J107" s="116"/>
    </row>
    <row r="108" spans="1:10" ht="28.5" customHeight="1">
      <c r="A108" s="55" t="s">
        <v>154</v>
      </c>
      <c r="B108" s="28" t="s">
        <v>235</v>
      </c>
      <c r="C108" s="28" t="s">
        <v>247</v>
      </c>
      <c r="D108" s="10" t="s">
        <v>367</v>
      </c>
      <c r="E108" s="10" t="s">
        <v>66</v>
      </c>
      <c r="F108" s="10" t="s">
        <v>66</v>
      </c>
      <c r="G108" s="19"/>
      <c r="H108" s="24">
        <f>H109</f>
        <v>9000</v>
      </c>
      <c r="I108" s="83"/>
      <c r="J108" s="116"/>
    </row>
    <row r="109" spans="1:10" ht="15" customHeight="1">
      <c r="A109" s="68" t="s">
        <v>104</v>
      </c>
      <c r="B109" s="28" t="s">
        <v>235</v>
      </c>
      <c r="C109" s="28" t="s">
        <v>247</v>
      </c>
      <c r="D109" s="10" t="s">
        <v>367</v>
      </c>
      <c r="E109" s="10" t="s">
        <v>66</v>
      </c>
      <c r="F109" s="10" t="s">
        <v>66</v>
      </c>
      <c r="G109" s="19" t="s">
        <v>109</v>
      </c>
      <c r="H109" s="24">
        <v>9000</v>
      </c>
      <c r="I109" s="83"/>
      <c r="J109" s="116"/>
    </row>
    <row r="110" spans="1:11" s="17" customFormat="1" ht="18" customHeight="1">
      <c r="A110" s="59" t="s">
        <v>248</v>
      </c>
      <c r="B110" s="29" t="s">
        <v>236</v>
      </c>
      <c r="C110" s="29"/>
      <c r="D110" s="26"/>
      <c r="E110" s="26"/>
      <c r="F110" s="26"/>
      <c r="G110" s="20"/>
      <c r="H110" s="25">
        <f>H111+H135+H130</f>
        <v>249819.1</v>
      </c>
      <c r="I110" s="82">
        <f>I121+I127</f>
        <v>-8434.9</v>
      </c>
      <c r="J110" s="115"/>
      <c r="K110" s="107"/>
    </row>
    <row r="111" spans="1:11" s="17" customFormat="1" ht="17.25" customHeight="1">
      <c r="A111" s="59" t="s">
        <v>221</v>
      </c>
      <c r="B111" s="29" t="s">
        <v>236</v>
      </c>
      <c r="C111" s="29" t="s">
        <v>241</v>
      </c>
      <c r="D111" s="30"/>
      <c r="E111" s="30"/>
      <c r="F111" s="30"/>
      <c r="G111" s="20"/>
      <c r="H111" s="25">
        <f>H112+H118+H124</f>
        <v>88374.1</v>
      </c>
      <c r="I111" s="82"/>
      <c r="J111" s="115"/>
      <c r="K111" s="50"/>
    </row>
    <row r="112" spans="1:10" ht="15" customHeight="1">
      <c r="A112" s="55" t="s">
        <v>290</v>
      </c>
      <c r="B112" s="28" t="s">
        <v>236</v>
      </c>
      <c r="C112" s="28" t="s">
        <v>241</v>
      </c>
      <c r="D112" s="10" t="s">
        <v>217</v>
      </c>
      <c r="E112" s="10" t="s">
        <v>233</v>
      </c>
      <c r="F112" s="10" t="s">
        <v>233</v>
      </c>
      <c r="G112" s="19"/>
      <c r="H112" s="24">
        <f>H113</f>
        <v>1559</v>
      </c>
      <c r="I112" s="83"/>
      <c r="J112" s="116"/>
    </row>
    <row r="113" spans="1:10" ht="28.5" customHeight="1">
      <c r="A113" s="55" t="s">
        <v>286</v>
      </c>
      <c r="B113" s="28" t="s">
        <v>236</v>
      </c>
      <c r="C113" s="28" t="s">
        <v>241</v>
      </c>
      <c r="D113" s="10" t="s">
        <v>217</v>
      </c>
      <c r="E113" s="10" t="s">
        <v>235</v>
      </c>
      <c r="F113" s="10" t="s">
        <v>233</v>
      </c>
      <c r="G113" s="19"/>
      <c r="H113" s="24">
        <f>H114+H116</f>
        <v>1559</v>
      </c>
      <c r="I113" s="83"/>
      <c r="J113" s="116"/>
    </row>
    <row r="114" spans="1:10" ht="51">
      <c r="A114" s="63" t="s">
        <v>284</v>
      </c>
      <c r="B114" s="28" t="s">
        <v>236</v>
      </c>
      <c r="C114" s="28" t="s">
        <v>241</v>
      </c>
      <c r="D114" s="10" t="s">
        <v>217</v>
      </c>
      <c r="E114" s="10" t="s">
        <v>235</v>
      </c>
      <c r="F114" s="10" t="s">
        <v>237</v>
      </c>
      <c r="G114" s="19"/>
      <c r="H114" s="24">
        <f>H115</f>
        <v>432</v>
      </c>
      <c r="I114" s="83"/>
      <c r="J114" s="116"/>
    </row>
    <row r="115" spans="1:10" ht="12.75">
      <c r="A115" s="55" t="s">
        <v>107</v>
      </c>
      <c r="B115" s="28" t="s">
        <v>236</v>
      </c>
      <c r="C115" s="28" t="s">
        <v>241</v>
      </c>
      <c r="D115" s="10" t="s">
        <v>217</v>
      </c>
      <c r="E115" s="10" t="s">
        <v>235</v>
      </c>
      <c r="F115" s="10" t="s">
        <v>237</v>
      </c>
      <c r="G115" s="19" t="s">
        <v>113</v>
      </c>
      <c r="H115" s="24">
        <v>432</v>
      </c>
      <c r="I115" s="83"/>
      <c r="J115" s="116"/>
    </row>
    <row r="116" spans="1:10" ht="43.5" customHeight="1">
      <c r="A116" s="63" t="s">
        <v>344</v>
      </c>
      <c r="B116" s="28" t="s">
        <v>236</v>
      </c>
      <c r="C116" s="28" t="s">
        <v>241</v>
      </c>
      <c r="D116" s="10" t="s">
        <v>217</v>
      </c>
      <c r="E116" s="10" t="s">
        <v>235</v>
      </c>
      <c r="F116" s="10" t="s">
        <v>239</v>
      </c>
      <c r="G116" s="19"/>
      <c r="H116" s="24">
        <f>H117</f>
        <v>1127</v>
      </c>
      <c r="I116" s="83"/>
      <c r="J116" s="116"/>
    </row>
    <row r="117" spans="1:10" ht="12.75">
      <c r="A117" s="55" t="s">
        <v>107</v>
      </c>
      <c r="B117" s="28" t="s">
        <v>236</v>
      </c>
      <c r="C117" s="28" t="s">
        <v>241</v>
      </c>
      <c r="D117" s="10" t="s">
        <v>217</v>
      </c>
      <c r="E117" s="10" t="s">
        <v>235</v>
      </c>
      <c r="F117" s="10" t="s">
        <v>239</v>
      </c>
      <c r="G117" s="19" t="s">
        <v>113</v>
      </c>
      <c r="H117" s="24">
        <v>1127</v>
      </c>
      <c r="I117" s="83"/>
      <c r="J117" s="116"/>
    </row>
    <row r="118" spans="1:10" ht="18.75" customHeight="1">
      <c r="A118" s="55" t="s">
        <v>222</v>
      </c>
      <c r="B118" s="28" t="s">
        <v>236</v>
      </c>
      <c r="C118" s="28" t="s">
        <v>241</v>
      </c>
      <c r="D118" s="10" t="s">
        <v>218</v>
      </c>
      <c r="E118" s="10" t="s">
        <v>233</v>
      </c>
      <c r="F118" s="10" t="s">
        <v>233</v>
      </c>
      <c r="G118" s="19"/>
      <c r="H118" s="24">
        <f>H119</f>
        <v>35715.1</v>
      </c>
      <c r="I118" s="83"/>
      <c r="J118" s="116"/>
    </row>
    <row r="119" spans="1:10" ht="15" customHeight="1">
      <c r="A119" s="55" t="s">
        <v>223</v>
      </c>
      <c r="B119" s="28" t="s">
        <v>236</v>
      </c>
      <c r="C119" s="28" t="s">
        <v>241</v>
      </c>
      <c r="D119" s="10" t="s">
        <v>218</v>
      </c>
      <c r="E119" s="10" t="s">
        <v>234</v>
      </c>
      <c r="F119" s="10" t="s">
        <v>233</v>
      </c>
      <c r="G119" s="19"/>
      <c r="H119" s="24">
        <f>H120+H122</f>
        <v>35715.1</v>
      </c>
      <c r="I119" s="83"/>
      <c r="J119" s="116"/>
    </row>
    <row r="120" spans="1:10" ht="80.25" customHeight="1">
      <c r="A120" s="69" t="s">
        <v>353</v>
      </c>
      <c r="B120" s="28" t="s">
        <v>236</v>
      </c>
      <c r="C120" s="28" t="s">
        <v>241</v>
      </c>
      <c r="D120" s="10" t="s">
        <v>218</v>
      </c>
      <c r="E120" s="10" t="s">
        <v>234</v>
      </c>
      <c r="F120" s="10" t="s">
        <v>232</v>
      </c>
      <c r="G120" s="19"/>
      <c r="H120" s="24">
        <f>H121</f>
        <v>23120.1</v>
      </c>
      <c r="I120" s="83"/>
      <c r="J120" s="116"/>
    </row>
    <row r="121" spans="1:10" ht="15" customHeight="1">
      <c r="A121" s="55" t="s">
        <v>107</v>
      </c>
      <c r="B121" s="28" t="s">
        <v>236</v>
      </c>
      <c r="C121" s="28" t="s">
        <v>241</v>
      </c>
      <c r="D121" s="10" t="s">
        <v>218</v>
      </c>
      <c r="E121" s="10" t="s">
        <v>234</v>
      </c>
      <c r="F121" s="10" t="s">
        <v>232</v>
      </c>
      <c r="G121" s="19" t="s">
        <v>113</v>
      </c>
      <c r="H121" s="24">
        <f>27989-4868.9</f>
        <v>23120.1</v>
      </c>
      <c r="I121" s="83">
        <v>-4868.9</v>
      </c>
      <c r="J121" s="116"/>
    </row>
    <row r="122" spans="1:10" ht="36.75" customHeight="1">
      <c r="A122" s="86" t="s">
        <v>450</v>
      </c>
      <c r="B122" s="28" t="s">
        <v>236</v>
      </c>
      <c r="C122" s="28" t="s">
        <v>241</v>
      </c>
      <c r="D122" s="10" t="s">
        <v>218</v>
      </c>
      <c r="E122" s="10" t="s">
        <v>234</v>
      </c>
      <c r="F122" s="10" t="s">
        <v>234</v>
      </c>
      <c r="G122" s="19"/>
      <c r="H122" s="24">
        <f>H123</f>
        <v>12595</v>
      </c>
      <c r="I122" s="83"/>
      <c r="J122" s="116"/>
    </row>
    <row r="123" spans="1:10" ht="12.75">
      <c r="A123" s="55" t="s">
        <v>107</v>
      </c>
      <c r="B123" s="28" t="s">
        <v>236</v>
      </c>
      <c r="C123" s="28" t="s">
        <v>241</v>
      </c>
      <c r="D123" s="10" t="s">
        <v>218</v>
      </c>
      <c r="E123" s="10" t="s">
        <v>234</v>
      </c>
      <c r="F123" s="10" t="s">
        <v>234</v>
      </c>
      <c r="G123" s="19" t="s">
        <v>113</v>
      </c>
      <c r="H123" s="24">
        <v>12595</v>
      </c>
      <c r="I123" s="83"/>
      <c r="J123" s="116"/>
    </row>
    <row r="124" spans="1:10" ht="16.5" customHeight="1">
      <c r="A124" s="55" t="s">
        <v>224</v>
      </c>
      <c r="B124" s="28" t="s">
        <v>236</v>
      </c>
      <c r="C124" s="28" t="s">
        <v>241</v>
      </c>
      <c r="D124" s="10" t="s">
        <v>68</v>
      </c>
      <c r="E124" s="10" t="s">
        <v>233</v>
      </c>
      <c r="F124" s="10" t="s">
        <v>233</v>
      </c>
      <c r="G124" s="19"/>
      <c r="H124" s="24">
        <f>H125</f>
        <v>51100</v>
      </c>
      <c r="I124" s="83"/>
      <c r="J124" s="116"/>
    </row>
    <row r="125" spans="1:10" ht="32.25" customHeight="1">
      <c r="A125" s="55" t="s">
        <v>297</v>
      </c>
      <c r="B125" s="28" t="s">
        <v>236</v>
      </c>
      <c r="C125" s="28" t="s">
        <v>241</v>
      </c>
      <c r="D125" s="10" t="s">
        <v>68</v>
      </c>
      <c r="E125" s="10" t="s">
        <v>232</v>
      </c>
      <c r="F125" s="10" t="s">
        <v>233</v>
      </c>
      <c r="G125" s="19"/>
      <c r="H125" s="24">
        <f>H126+H128</f>
        <v>51100</v>
      </c>
      <c r="I125" s="83"/>
      <c r="J125" s="116"/>
    </row>
    <row r="126" spans="1:10" ht="81" customHeight="1">
      <c r="A126" s="65" t="s">
        <v>354</v>
      </c>
      <c r="B126" s="28" t="s">
        <v>236</v>
      </c>
      <c r="C126" s="28" t="s">
        <v>241</v>
      </c>
      <c r="D126" s="10" t="s">
        <v>68</v>
      </c>
      <c r="E126" s="10" t="s">
        <v>232</v>
      </c>
      <c r="F126" s="10" t="s">
        <v>235</v>
      </c>
      <c r="G126" s="19"/>
      <c r="H126" s="24">
        <f>H127</f>
        <v>42100</v>
      </c>
      <c r="I126" s="83"/>
      <c r="J126" s="116"/>
    </row>
    <row r="127" spans="1:10" ht="18" customHeight="1">
      <c r="A127" s="55" t="s">
        <v>107</v>
      </c>
      <c r="B127" s="28" t="s">
        <v>236</v>
      </c>
      <c r="C127" s="28" t="s">
        <v>241</v>
      </c>
      <c r="D127" s="10" t="s">
        <v>68</v>
      </c>
      <c r="E127" s="10" t="s">
        <v>232</v>
      </c>
      <c r="F127" s="10" t="s">
        <v>235</v>
      </c>
      <c r="G127" s="19" t="s">
        <v>113</v>
      </c>
      <c r="H127" s="24">
        <f>45666-3566</f>
        <v>42100</v>
      </c>
      <c r="I127" s="83">
        <v>-3566</v>
      </c>
      <c r="J127" s="116"/>
    </row>
    <row r="128" spans="1:10" ht="39" customHeight="1">
      <c r="A128" s="86" t="s">
        <v>451</v>
      </c>
      <c r="B128" s="28" t="s">
        <v>236</v>
      </c>
      <c r="C128" s="28" t="s">
        <v>241</v>
      </c>
      <c r="D128" s="10" t="s">
        <v>68</v>
      </c>
      <c r="E128" s="10" t="s">
        <v>232</v>
      </c>
      <c r="F128" s="10" t="s">
        <v>236</v>
      </c>
      <c r="G128" s="19"/>
      <c r="H128" s="24">
        <f>H129</f>
        <v>9000</v>
      </c>
      <c r="I128" s="83"/>
      <c r="J128" s="116"/>
    </row>
    <row r="129" spans="1:10" ht="12.75">
      <c r="A129" s="55" t="s">
        <v>107</v>
      </c>
      <c r="B129" s="28" t="s">
        <v>236</v>
      </c>
      <c r="C129" s="28" t="s">
        <v>241</v>
      </c>
      <c r="D129" s="10" t="s">
        <v>68</v>
      </c>
      <c r="E129" s="10" t="s">
        <v>232</v>
      </c>
      <c r="F129" s="10" t="s">
        <v>236</v>
      </c>
      <c r="G129" s="19" t="s">
        <v>113</v>
      </c>
      <c r="H129" s="24">
        <v>9000</v>
      </c>
      <c r="I129" s="83"/>
      <c r="J129" s="116"/>
    </row>
    <row r="130" spans="1:11" s="17" customFormat="1" ht="12.75">
      <c r="A130" s="58" t="s">
        <v>371</v>
      </c>
      <c r="B130" s="29" t="s">
        <v>236</v>
      </c>
      <c r="C130" s="29" t="s">
        <v>247</v>
      </c>
      <c r="D130" s="26"/>
      <c r="E130" s="26"/>
      <c r="F130" s="26"/>
      <c r="G130" s="20"/>
      <c r="H130" s="25">
        <f>H131</f>
        <v>127070</v>
      </c>
      <c r="I130" s="82"/>
      <c r="J130" s="115"/>
      <c r="K130" s="50"/>
    </row>
    <row r="131" spans="1:10" ht="12.75">
      <c r="A131" s="60" t="s">
        <v>371</v>
      </c>
      <c r="B131" s="28" t="s">
        <v>236</v>
      </c>
      <c r="C131" s="28" t="s">
        <v>247</v>
      </c>
      <c r="D131" s="10" t="s">
        <v>372</v>
      </c>
      <c r="E131" s="10" t="s">
        <v>233</v>
      </c>
      <c r="F131" s="10" t="s">
        <v>233</v>
      </c>
      <c r="G131" s="19"/>
      <c r="H131" s="24">
        <f>H132</f>
        <v>127070</v>
      </c>
      <c r="I131" s="83"/>
      <c r="J131" s="116"/>
    </row>
    <row r="132" spans="1:10" ht="12.75">
      <c r="A132" s="60" t="s">
        <v>374</v>
      </c>
      <c r="B132" s="28" t="s">
        <v>236</v>
      </c>
      <c r="C132" s="28" t="s">
        <v>247</v>
      </c>
      <c r="D132" s="10" t="s">
        <v>372</v>
      </c>
      <c r="E132" s="10" t="s">
        <v>234</v>
      </c>
      <c r="F132" s="10" t="s">
        <v>233</v>
      </c>
      <c r="G132" s="19"/>
      <c r="H132" s="24">
        <f>H133</f>
        <v>127070</v>
      </c>
      <c r="I132" s="83"/>
      <c r="J132" s="116"/>
    </row>
    <row r="133" spans="1:10" ht="38.25">
      <c r="A133" s="60" t="s">
        <v>373</v>
      </c>
      <c r="B133" s="28" t="s">
        <v>236</v>
      </c>
      <c r="C133" s="28" t="s">
        <v>247</v>
      </c>
      <c r="D133" s="10" t="s">
        <v>372</v>
      </c>
      <c r="E133" s="10" t="s">
        <v>234</v>
      </c>
      <c r="F133" s="10" t="s">
        <v>232</v>
      </c>
      <c r="G133" s="19"/>
      <c r="H133" s="24">
        <f>H134</f>
        <v>127070</v>
      </c>
      <c r="I133" s="83"/>
      <c r="J133" s="116"/>
    </row>
    <row r="134" spans="1:10" ht="12.75">
      <c r="A134" s="55" t="s">
        <v>105</v>
      </c>
      <c r="B134" s="28" t="s">
        <v>236</v>
      </c>
      <c r="C134" s="28" t="s">
        <v>247</v>
      </c>
      <c r="D134" s="10" t="s">
        <v>372</v>
      </c>
      <c r="E134" s="10" t="s">
        <v>234</v>
      </c>
      <c r="F134" s="10" t="s">
        <v>232</v>
      </c>
      <c r="G134" s="19" t="s">
        <v>111</v>
      </c>
      <c r="H134" s="24">
        <v>127070</v>
      </c>
      <c r="I134" s="83"/>
      <c r="J134" s="116"/>
    </row>
    <row r="135" spans="1:11" s="17" customFormat="1" ht="18.75" customHeight="1">
      <c r="A135" s="59" t="s">
        <v>305</v>
      </c>
      <c r="B135" s="29" t="s">
        <v>236</v>
      </c>
      <c r="C135" s="29" t="s">
        <v>244</v>
      </c>
      <c r="D135" s="26"/>
      <c r="E135" s="26"/>
      <c r="F135" s="26"/>
      <c r="G135" s="20"/>
      <c r="H135" s="25">
        <f>H140+H148+H136</f>
        <v>34375</v>
      </c>
      <c r="I135" s="82">
        <v>0</v>
      </c>
      <c r="J135" s="115"/>
      <c r="K135" s="50"/>
    </row>
    <row r="136" spans="1:11" s="17" customFormat="1" ht="29.25" customHeight="1">
      <c r="A136" s="68" t="s">
        <v>162</v>
      </c>
      <c r="B136" s="28" t="s">
        <v>236</v>
      </c>
      <c r="C136" s="28" t="s">
        <v>244</v>
      </c>
      <c r="D136" s="10" t="s">
        <v>296</v>
      </c>
      <c r="E136" s="10" t="s">
        <v>233</v>
      </c>
      <c r="F136" s="10" t="s">
        <v>233</v>
      </c>
      <c r="G136" s="19"/>
      <c r="H136" s="24">
        <f>H137</f>
        <v>8845</v>
      </c>
      <c r="I136" s="83"/>
      <c r="J136" s="116"/>
      <c r="K136" s="50"/>
    </row>
    <row r="137" spans="1:11" s="17" customFormat="1" ht="18" customHeight="1">
      <c r="A137" s="68" t="s">
        <v>160</v>
      </c>
      <c r="B137" s="28" t="s">
        <v>236</v>
      </c>
      <c r="C137" s="28" t="s">
        <v>244</v>
      </c>
      <c r="D137" s="10" t="s">
        <v>296</v>
      </c>
      <c r="E137" s="10" t="s">
        <v>66</v>
      </c>
      <c r="F137" s="10" t="s">
        <v>233</v>
      </c>
      <c r="G137" s="19"/>
      <c r="H137" s="24">
        <f>H138</f>
        <v>8845</v>
      </c>
      <c r="I137" s="83"/>
      <c r="J137" s="116"/>
      <c r="K137" s="50"/>
    </row>
    <row r="138" spans="1:11" s="17" customFormat="1" ht="30" customHeight="1">
      <c r="A138" s="62" t="s">
        <v>355</v>
      </c>
      <c r="B138" s="28" t="s">
        <v>236</v>
      </c>
      <c r="C138" s="28" t="s">
        <v>244</v>
      </c>
      <c r="D138" s="10" t="s">
        <v>296</v>
      </c>
      <c r="E138" s="10" t="s">
        <v>66</v>
      </c>
      <c r="F138" s="10" t="s">
        <v>66</v>
      </c>
      <c r="G138" s="19"/>
      <c r="H138" s="24">
        <f>H139</f>
        <v>8845</v>
      </c>
      <c r="I138" s="83"/>
      <c r="J138" s="116"/>
      <c r="K138" s="50"/>
    </row>
    <row r="139" spans="1:11" s="17" customFormat="1" ht="18.75" customHeight="1">
      <c r="A139" s="68" t="s">
        <v>104</v>
      </c>
      <c r="B139" s="28" t="s">
        <v>236</v>
      </c>
      <c r="C139" s="28" t="s">
        <v>244</v>
      </c>
      <c r="D139" s="10" t="s">
        <v>296</v>
      </c>
      <c r="E139" s="10" t="s">
        <v>66</v>
      </c>
      <c r="F139" s="10" t="s">
        <v>66</v>
      </c>
      <c r="G139" s="19" t="s">
        <v>109</v>
      </c>
      <c r="H139" s="24">
        <v>8845</v>
      </c>
      <c r="I139" s="83"/>
      <c r="J139" s="116"/>
      <c r="K139" s="50"/>
    </row>
    <row r="140" spans="1:10" ht="28.5" customHeight="1">
      <c r="A140" s="55" t="s">
        <v>298</v>
      </c>
      <c r="B140" s="28" t="s">
        <v>236</v>
      </c>
      <c r="C140" s="28" t="s">
        <v>244</v>
      </c>
      <c r="D140" s="10" t="s">
        <v>69</v>
      </c>
      <c r="E140" s="10" t="s">
        <v>233</v>
      </c>
      <c r="F140" s="10" t="s">
        <v>233</v>
      </c>
      <c r="G140" s="19"/>
      <c r="H140" s="24">
        <f>H141</f>
        <v>6530</v>
      </c>
      <c r="I140" s="83"/>
      <c r="J140" s="116"/>
    </row>
    <row r="141" spans="1:10" ht="14.25" customHeight="1">
      <c r="A141" s="55" t="s">
        <v>299</v>
      </c>
      <c r="B141" s="28" t="s">
        <v>236</v>
      </c>
      <c r="C141" s="28" t="s">
        <v>244</v>
      </c>
      <c r="D141" s="10" t="s">
        <v>69</v>
      </c>
      <c r="E141" s="10" t="s">
        <v>235</v>
      </c>
      <c r="F141" s="10" t="s">
        <v>233</v>
      </c>
      <c r="G141" s="19"/>
      <c r="H141" s="24">
        <f>H142+H144+H146</f>
        <v>6530</v>
      </c>
      <c r="I141" s="83"/>
      <c r="J141" s="116"/>
    </row>
    <row r="142" spans="1:10" ht="25.5">
      <c r="A142" s="63" t="s">
        <v>70</v>
      </c>
      <c r="B142" s="28" t="s">
        <v>236</v>
      </c>
      <c r="C142" s="28" t="s">
        <v>244</v>
      </c>
      <c r="D142" s="10" t="s">
        <v>69</v>
      </c>
      <c r="E142" s="10" t="s">
        <v>235</v>
      </c>
      <c r="F142" s="10" t="s">
        <v>232</v>
      </c>
      <c r="G142" s="19"/>
      <c r="H142" s="24">
        <f>H143</f>
        <v>5000</v>
      </c>
      <c r="I142" s="83"/>
      <c r="J142" s="116"/>
    </row>
    <row r="143" spans="1:10" ht="12.75">
      <c r="A143" s="55" t="s">
        <v>164</v>
      </c>
      <c r="B143" s="28" t="s">
        <v>236</v>
      </c>
      <c r="C143" s="28" t="s">
        <v>244</v>
      </c>
      <c r="D143" s="10" t="s">
        <v>69</v>
      </c>
      <c r="E143" s="10" t="s">
        <v>235</v>
      </c>
      <c r="F143" s="10" t="s">
        <v>232</v>
      </c>
      <c r="G143" s="19" t="s">
        <v>238</v>
      </c>
      <c r="H143" s="24">
        <v>5000</v>
      </c>
      <c r="I143" s="83"/>
      <c r="J143" s="116"/>
    </row>
    <row r="144" spans="1:10" ht="17.25" customHeight="1">
      <c r="A144" s="63" t="s">
        <v>71</v>
      </c>
      <c r="B144" s="28" t="s">
        <v>236</v>
      </c>
      <c r="C144" s="28" t="s">
        <v>244</v>
      </c>
      <c r="D144" s="10" t="s">
        <v>69</v>
      </c>
      <c r="E144" s="10" t="s">
        <v>235</v>
      </c>
      <c r="F144" s="10" t="s">
        <v>234</v>
      </c>
      <c r="G144" s="19"/>
      <c r="H144" s="24">
        <f>H145</f>
        <v>900</v>
      </c>
      <c r="I144" s="83"/>
      <c r="J144" s="116"/>
    </row>
    <row r="145" spans="1:10" ht="12.75">
      <c r="A145" s="55" t="s">
        <v>164</v>
      </c>
      <c r="B145" s="28" t="s">
        <v>236</v>
      </c>
      <c r="C145" s="28" t="s">
        <v>244</v>
      </c>
      <c r="D145" s="10" t="s">
        <v>69</v>
      </c>
      <c r="E145" s="10" t="s">
        <v>235</v>
      </c>
      <c r="F145" s="10" t="s">
        <v>234</v>
      </c>
      <c r="G145" s="19" t="s">
        <v>238</v>
      </c>
      <c r="H145" s="24">
        <v>900</v>
      </c>
      <c r="I145" s="83"/>
      <c r="J145" s="116"/>
    </row>
    <row r="146" spans="1:10" ht="15" customHeight="1">
      <c r="A146" s="63" t="s">
        <v>72</v>
      </c>
      <c r="B146" s="28" t="s">
        <v>236</v>
      </c>
      <c r="C146" s="28" t="s">
        <v>244</v>
      </c>
      <c r="D146" s="10" t="s">
        <v>69</v>
      </c>
      <c r="E146" s="10" t="s">
        <v>235</v>
      </c>
      <c r="F146" s="10" t="s">
        <v>235</v>
      </c>
      <c r="G146" s="19"/>
      <c r="H146" s="24">
        <f>H147</f>
        <v>630</v>
      </c>
      <c r="I146" s="83"/>
      <c r="J146" s="116"/>
    </row>
    <row r="147" spans="1:10" ht="12.75">
      <c r="A147" s="55" t="s">
        <v>164</v>
      </c>
      <c r="B147" s="28" t="s">
        <v>236</v>
      </c>
      <c r="C147" s="28" t="s">
        <v>244</v>
      </c>
      <c r="D147" s="10" t="s">
        <v>69</v>
      </c>
      <c r="E147" s="10" t="s">
        <v>235</v>
      </c>
      <c r="F147" s="10" t="s">
        <v>235</v>
      </c>
      <c r="G147" s="19" t="s">
        <v>238</v>
      </c>
      <c r="H147" s="24">
        <v>630</v>
      </c>
      <c r="I147" s="83"/>
      <c r="J147" s="116"/>
    </row>
    <row r="148" spans="1:10" ht="15.75" customHeight="1">
      <c r="A148" s="55" t="s">
        <v>230</v>
      </c>
      <c r="B148" s="28" t="s">
        <v>236</v>
      </c>
      <c r="C148" s="28" t="s">
        <v>244</v>
      </c>
      <c r="D148" s="10" t="s">
        <v>189</v>
      </c>
      <c r="E148" s="10" t="s">
        <v>233</v>
      </c>
      <c r="F148" s="10" t="s">
        <v>233</v>
      </c>
      <c r="G148" s="19"/>
      <c r="H148" s="24">
        <f>H149+H151</f>
        <v>19000</v>
      </c>
      <c r="I148" s="83"/>
      <c r="J148" s="116"/>
    </row>
    <row r="149" spans="1:10" ht="56.25" customHeight="1">
      <c r="A149" s="63" t="s">
        <v>375</v>
      </c>
      <c r="B149" s="28" t="s">
        <v>236</v>
      </c>
      <c r="C149" s="28" t="s">
        <v>244</v>
      </c>
      <c r="D149" s="10" t="s">
        <v>189</v>
      </c>
      <c r="E149" s="10" t="s">
        <v>237</v>
      </c>
      <c r="F149" s="10" t="s">
        <v>233</v>
      </c>
      <c r="G149" s="19"/>
      <c r="H149" s="24">
        <f>H150</f>
        <v>10000</v>
      </c>
      <c r="I149" s="83"/>
      <c r="J149" s="116"/>
    </row>
    <row r="150" spans="1:10" ht="12.75">
      <c r="A150" s="55" t="s">
        <v>164</v>
      </c>
      <c r="B150" s="28" t="s">
        <v>236</v>
      </c>
      <c r="C150" s="28" t="s">
        <v>244</v>
      </c>
      <c r="D150" s="10" t="s">
        <v>189</v>
      </c>
      <c r="E150" s="10" t="s">
        <v>237</v>
      </c>
      <c r="F150" s="10" t="s">
        <v>233</v>
      </c>
      <c r="G150" s="19" t="s">
        <v>238</v>
      </c>
      <c r="H150" s="24">
        <v>10000</v>
      </c>
      <c r="I150" s="83"/>
      <c r="J150" s="116"/>
    </row>
    <row r="151" spans="1:10" ht="12.75">
      <c r="A151" s="63" t="s">
        <v>81</v>
      </c>
      <c r="B151" s="28" t="s">
        <v>236</v>
      </c>
      <c r="C151" s="28" t="s">
        <v>244</v>
      </c>
      <c r="D151" s="10" t="s">
        <v>189</v>
      </c>
      <c r="E151" s="10" t="s">
        <v>98</v>
      </c>
      <c r="F151" s="10" t="s">
        <v>233</v>
      </c>
      <c r="G151" s="19"/>
      <c r="H151" s="24">
        <f>H153</f>
        <v>9000</v>
      </c>
      <c r="I151" s="83"/>
      <c r="J151" s="116"/>
    </row>
    <row r="152" spans="1:10" ht="12.75">
      <c r="A152" s="63" t="s">
        <v>82</v>
      </c>
      <c r="B152" s="28" t="s">
        <v>236</v>
      </c>
      <c r="C152" s="28" t="s">
        <v>244</v>
      </c>
      <c r="D152" s="10" t="s">
        <v>189</v>
      </c>
      <c r="E152" s="10" t="s">
        <v>98</v>
      </c>
      <c r="F152" s="10" t="s">
        <v>232</v>
      </c>
      <c r="G152" s="19"/>
      <c r="H152" s="24">
        <f>H153</f>
        <v>9000</v>
      </c>
      <c r="I152" s="83"/>
      <c r="J152" s="116"/>
    </row>
    <row r="153" spans="1:10" ht="12.75">
      <c r="A153" s="55" t="s">
        <v>105</v>
      </c>
      <c r="B153" s="28" t="s">
        <v>236</v>
      </c>
      <c r="C153" s="28" t="s">
        <v>244</v>
      </c>
      <c r="D153" s="10" t="s">
        <v>189</v>
      </c>
      <c r="E153" s="10" t="s">
        <v>98</v>
      </c>
      <c r="F153" s="10" t="s">
        <v>232</v>
      </c>
      <c r="G153" s="19" t="s">
        <v>111</v>
      </c>
      <c r="H153" s="24">
        <v>9000</v>
      </c>
      <c r="I153" s="83"/>
      <c r="J153" s="116"/>
    </row>
    <row r="154" spans="1:11" s="17" customFormat="1" ht="18.75" customHeight="1">
      <c r="A154" s="59" t="s">
        <v>225</v>
      </c>
      <c r="B154" s="29" t="s">
        <v>237</v>
      </c>
      <c r="C154" s="29"/>
      <c r="D154" s="26"/>
      <c r="E154" s="26"/>
      <c r="F154" s="26"/>
      <c r="G154" s="20"/>
      <c r="H154" s="25">
        <f>H155+H194+H189</f>
        <v>1269240.825</v>
      </c>
      <c r="I154" s="82">
        <f>H154-J154</f>
        <v>178681.42500000005</v>
      </c>
      <c r="J154" s="115">
        <v>1090559.4</v>
      </c>
      <c r="K154" s="107"/>
    </row>
    <row r="155" spans="1:11" s="17" customFormat="1" ht="15" customHeight="1">
      <c r="A155" s="59" t="s">
        <v>306</v>
      </c>
      <c r="B155" s="29" t="s">
        <v>237</v>
      </c>
      <c r="C155" s="29" t="s">
        <v>232</v>
      </c>
      <c r="D155" s="26"/>
      <c r="E155" s="26"/>
      <c r="F155" s="26"/>
      <c r="G155" s="20"/>
      <c r="H155" s="25">
        <f>H167+H184+H156+H160</f>
        <v>560445.625</v>
      </c>
      <c r="I155" s="82"/>
      <c r="J155" s="115"/>
      <c r="K155" s="50"/>
    </row>
    <row r="156" spans="1:11" s="17" customFormat="1" ht="15" customHeight="1">
      <c r="A156" s="93" t="s">
        <v>156</v>
      </c>
      <c r="B156" s="28" t="s">
        <v>237</v>
      </c>
      <c r="C156" s="28" t="s">
        <v>232</v>
      </c>
      <c r="D156" s="10" t="s">
        <v>263</v>
      </c>
      <c r="E156" s="10" t="s">
        <v>233</v>
      </c>
      <c r="F156" s="10" t="s">
        <v>233</v>
      </c>
      <c r="G156" s="20"/>
      <c r="H156" s="24">
        <f>H157</f>
        <v>1374.1</v>
      </c>
      <c r="I156" s="82"/>
      <c r="J156" s="116"/>
      <c r="K156" s="50"/>
    </row>
    <row r="157" spans="1:11" s="17" customFormat="1" ht="15" customHeight="1">
      <c r="A157" s="93" t="s">
        <v>151</v>
      </c>
      <c r="B157" s="28" t="s">
        <v>237</v>
      </c>
      <c r="C157" s="28" t="s">
        <v>232</v>
      </c>
      <c r="D157" s="10" t="s">
        <v>263</v>
      </c>
      <c r="E157" s="10" t="s">
        <v>237</v>
      </c>
      <c r="F157" s="10" t="s">
        <v>233</v>
      </c>
      <c r="G157" s="20"/>
      <c r="H157" s="24">
        <f>H158</f>
        <v>1374.1</v>
      </c>
      <c r="I157" s="82"/>
      <c r="J157" s="116"/>
      <c r="K157" s="50"/>
    </row>
    <row r="158" spans="1:11" s="17" customFormat="1" ht="15" customHeight="1">
      <c r="A158" s="93" t="s">
        <v>264</v>
      </c>
      <c r="B158" s="28" t="s">
        <v>237</v>
      </c>
      <c r="C158" s="28" t="s">
        <v>232</v>
      </c>
      <c r="D158" s="10" t="s">
        <v>263</v>
      </c>
      <c r="E158" s="10" t="s">
        <v>237</v>
      </c>
      <c r="F158" s="10" t="s">
        <v>232</v>
      </c>
      <c r="G158" s="19"/>
      <c r="H158" s="24">
        <f>H159</f>
        <v>1374.1</v>
      </c>
      <c r="I158" s="82">
        <v>1374.1</v>
      </c>
      <c r="J158" s="116"/>
      <c r="K158" s="50"/>
    </row>
    <row r="159" spans="1:11" s="17" customFormat="1" ht="15" customHeight="1">
      <c r="A159" s="93" t="s">
        <v>108</v>
      </c>
      <c r="B159" s="28" t="s">
        <v>237</v>
      </c>
      <c r="C159" s="28" t="s">
        <v>232</v>
      </c>
      <c r="D159" s="10" t="s">
        <v>263</v>
      </c>
      <c r="E159" s="10" t="s">
        <v>237</v>
      </c>
      <c r="F159" s="10" t="s">
        <v>232</v>
      </c>
      <c r="G159" s="19" t="s">
        <v>114</v>
      </c>
      <c r="H159" s="24">
        <v>1374.1</v>
      </c>
      <c r="I159" s="82"/>
      <c r="J159" s="116"/>
      <c r="K159" s="50"/>
    </row>
    <row r="160" spans="1:11" s="17" customFormat="1" ht="39" customHeight="1">
      <c r="A160" s="100" t="s">
        <v>441</v>
      </c>
      <c r="B160" s="33" t="s">
        <v>237</v>
      </c>
      <c r="C160" s="33" t="s">
        <v>232</v>
      </c>
      <c r="D160" s="33" t="s">
        <v>442</v>
      </c>
      <c r="E160" s="101" t="s">
        <v>233</v>
      </c>
      <c r="F160" s="101" t="s">
        <v>233</v>
      </c>
      <c r="G160" s="102"/>
      <c r="H160" s="103">
        <f>H161+H164</f>
        <v>177798.6</v>
      </c>
      <c r="I160" s="82">
        <v>172308.2</v>
      </c>
      <c r="J160" s="116"/>
      <c r="K160" s="50"/>
    </row>
    <row r="161" spans="1:11" s="17" customFormat="1" ht="70.5" customHeight="1">
      <c r="A161" s="100" t="s">
        <v>443</v>
      </c>
      <c r="B161" s="33" t="s">
        <v>237</v>
      </c>
      <c r="C161" s="33" t="s">
        <v>232</v>
      </c>
      <c r="D161" s="33" t="s">
        <v>442</v>
      </c>
      <c r="E161" s="101" t="s">
        <v>233</v>
      </c>
      <c r="F161" s="101" t="s">
        <v>233</v>
      </c>
      <c r="G161" s="102"/>
      <c r="H161" s="103" t="str">
        <f>H162</f>
        <v>164072,6</v>
      </c>
      <c r="I161" s="82"/>
      <c r="J161" s="116"/>
      <c r="K161" s="50"/>
    </row>
    <row r="162" spans="1:11" s="17" customFormat="1" ht="49.5" customHeight="1">
      <c r="A162" s="100" t="s">
        <v>444</v>
      </c>
      <c r="B162" s="33" t="s">
        <v>237</v>
      </c>
      <c r="C162" s="33" t="s">
        <v>232</v>
      </c>
      <c r="D162" s="33" t="s">
        <v>442</v>
      </c>
      <c r="E162" s="101" t="s">
        <v>232</v>
      </c>
      <c r="F162" s="101" t="s">
        <v>232</v>
      </c>
      <c r="G162" s="102"/>
      <c r="H162" s="103" t="str">
        <f>H163</f>
        <v>164072,6</v>
      </c>
      <c r="I162" s="82"/>
      <c r="J162" s="116"/>
      <c r="K162" s="50"/>
    </row>
    <row r="163" spans="1:11" s="17" customFormat="1" ht="12" customHeight="1">
      <c r="A163" s="86" t="s">
        <v>107</v>
      </c>
      <c r="B163" s="33" t="s">
        <v>237</v>
      </c>
      <c r="C163" s="33" t="s">
        <v>232</v>
      </c>
      <c r="D163" s="33" t="s">
        <v>442</v>
      </c>
      <c r="E163" s="101" t="s">
        <v>232</v>
      </c>
      <c r="F163" s="101" t="s">
        <v>232</v>
      </c>
      <c r="G163" s="102" t="s">
        <v>113</v>
      </c>
      <c r="H163" s="101" t="s">
        <v>447</v>
      </c>
      <c r="I163" s="82"/>
      <c r="J163" s="116"/>
      <c r="K163" s="50"/>
    </row>
    <row r="164" spans="1:11" s="17" customFormat="1" ht="47.25" customHeight="1">
      <c r="A164" s="100" t="s">
        <v>445</v>
      </c>
      <c r="B164" s="33" t="s">
        <v>237</v>
      </c>
      <c r="C164" s="33" t="s">
        <v>232</v>
      </c>
      <c r="D164" s="33" t="s">
        <v>442</v>
      </c>
      <c r="E164" s="101" t="s">
        <v>234</v>
      </c>
      <c r="F164" s="101" t="s">
        <v>233</v>
      </c>
      <c r="G164" s="102"/>
      <c r="H164" s="103">
        <f>H165</f>
        <v>13726</v>
      </c>
      <c r="I164" s="82"/>
      <c r="J164" s="116"/>
      <c r="K164" s="50"/>
    </row>
    <row r="165" spans="1:11" s="17" customFormat="1" ht="36" customHeight="1">
      <c r="A165" s="100" t="s">
        <v>446</v>
      </c>
      <c r="B165" s="33" t="s">
        <v>237</v>
      </c>
      <c r="C165" s="33" t="s">
        <v>232</v>
      </c>
      <c r="D165" s="33" t="s">
        <v>442</v>
      </c>
      <c r="E165" s="101" t="s">
        <v>234</v>
      </c>
      <c r="F165" s="101" t="s">
        <v>232</v>
      </c>
      <c r="G165" s="102"/>
      <c r="H165" s="103">
        <f>H166</f>
        <v>13726</v>
      </c>
      <c r="I165" s="82"/>
      <c r="J165" s="116"/>
      <c r="K165" s="50"/>
    </row>
    <row r="166" spans="1:11" s="17" customFormat="1" ht="15" customHeight="1">
      <c r="A166" s="86" t="s">
        <v>107</v>
      </c>
      <c r="B166" s="33" t="s">
        <v>237</v>
      </c>
      <c r="C166" s="33" t="s">
        <v>232</v>
      </c>
      <c r="D166" s="33" t="s">
        <v>442</v>
      </c>
      <c r="E166" s="101" t="s">
        <v>234</v>
      </c>
      <c r="F166" s="101" t="s">
        <v>232</v>
      </c>
      <c r="G166" s="102" t="s">
        <v>113</v>
      </c>
      <c r="H166" s="103">
        <v>13726</v>
      </c>
      <c r="I166" s="82"/>
      <c r="J166" s="116"/>
      <c r="K166" s="50"/>
    </row>
    <row r="167" spans="1:10" ht="12.75">
      <c r="A167" s="55" t="s">
        <v>226</v>
      </c>
      <c r="B167" s="28" t="s">
        <v>237</v>
      </c>
      <c r="C167" s="28" t="s">
        <v>232</v>
      </c>
      <c r="D167" s="10" t="s">
        <v>73</v>
      </c>
      <c r="E167" s="10" t="s">
        <v>233</v>
      </c>
      <c r="F167" s="10" t="s">
        <v>233</v>
      </c>
      <c r="G167" s="19"/>
      <c r="H167" s="24">
        <f>H171+H168</f>
        <v>308137.925</v>
      </c>
      <c r="I167" s="83"/>
      <c r="J167" s="116"/>
    </row>
    <row r="168" spans="1:10" ht="42" customHeight="1">
      <c r="A168" s="61" t="s">
        <v>227</v>
      </c>
      <c r="B168" s="33" t="s">
        <v>237</v>
      </c>
      <c r="C168" s="33" t="s">
        <v>232</v>
      </c>
      <c r="D168" s="32" t="s">
        <v>73</v>
      </c>
      <c r="E168" s="32" t="s">
        <v>234</v>
      </c>
      <c r="F168" s="32" t="s">
        <v>233</v>
      </c>
      <c r="G168" s="98"/>
      <c r="H168" s="99">
        <f>H169</f>
        <v>262709.6</v>
      </c>
      <c r="I168" s="83"/>
      <c r="J168" s="116"/>
    </row>
    <row r="169" spans="1:10" ht="42" customHeight="1">
      <c r="A169" s="61" t="s">
        <v>74</v>
      </c>
      <c r="B169" s="33" t="s">
        <v>237</v>
      </c>
      <c r="C169" s="33" t="s">
        <v>232</v>
      </c>
      <c r="D169" s="32" t="s">
        <v>73</v>
      </c>
      <c r="E169" s="32" t="s">
        <v>234</v>
      </c>
      <c r="F169" s="32" t="s">
        <v>232</v>
      </c>
      <c r="G169" s="98"/>
      <c r="H169" s="99">
        <f>H170</f>
        <v>262709.6</v>
      </c>
      <c r="I169" s="83"/>
      <c r="J169" s="116"/>
    </row>
    <row r="170" spans="1:10" ht="12.75">
      <c r="A170" s="55" t="s">
        <v>164</v>
      </c>
      <c r="B170" s="28" t="s">
        <v>237</v>
      </c>
      <c r="C170" s="28" t="s">
        <v>232</v>
      </c>
      <c r="D170" s="10" t="s">
        <v>73</v>
      </c>
      <c r="E170" s="10" t="s">
        <v>234</v>
      </c>
      <c r="F170" s="10" t="s">
        <v>232</v>
      </c>
      <c r="G170" s="19" t="s">
        <v>238</v>
      </c>
      <c r="H170" s="24">
        <f>268200-5490.4</f>
        <v>262709.6</v>
      </c>
      <c r="I170" s="83"/>
      <c r="J170" s="116"/>
    </row>
    <row r="171" spans="1:10" ht="15" customHeight="1">
      <c r="A171" s="55" t="s">
        <v>228</v>
      </c>
      <c r="B171" s="28" t="s">
        <v>237</v>
      </c>
      <c r="C171" s="28" t="s">
        <v>232</v>
      </c>
      <c r="D171" s="10" t="s">
        <v>73</v>
      </c>
      <c r="E171" s="10" t="s">
        <v>235</v>
      </c>
      <c r="F171" s="10" t="s">
        <v>233</v>
      </c>
      <c r="G171" s="19"/>
      <c r="H171" s="24">
        <f>H172+H174+H182</f>
        <v>45428.325</v>
      </c>
      <c r="I171" s="83"/>
      <c r="J171" s="116"/>
    </row>
    <row r="172" spans="1:10" ht="22.5" customHeight="1">
      <c r="A172" s="63" t="s">
        <v>75</v>
      </c>
      <c r="B172" s="28" t="s">
        <v>237</v>
      </c>
      <c r="C172" s="28" t="s">
        <v>232</v>
      </c>
      <c r="D172" s="10" t="s">
        <v>73</v>
      </c>
      <c r="E172" s="10" t="s">
        <v>235</v>
      </c>
      <c r="F172" s="10" t="s">
        <v>232</v>
      </c>
      <c r="G172" s="19"/>
      <c r="H172" s="24">
        <f>H173</f>
        <v>43250</v>
      </c>
      <c r="I172" s="83"/>
      <c r="J172" s="116"/>
    </row>
    <row r="173" spans="1:10" ht="12.75">
      <c r="A173" s="55" t="s">
        <v>107</v>
      </c>
      <c r="B173" s="28" t="s">
        <v>237</v>
      </c>
      <c r="C173" s="28" t="s">
        <v>232</v>
      </c>
      <c r="D173" s="10" t="s">
        <v>73</v>
      </c>
      <c r="E173" s="10" t="s">
        <v>235</v>
      </c>
      <c r="F173" s="10" t="s">
        <v>232</v>
      </c>
      <c r="G173" s="19" t="s">
        <v>113</v>
      </c>
      <c r="H173" s="24">
        <f>44000-750</f>
        <v>43250</v>
      </c>
      <c r="I173" s="83">
        <v>-750</v>
      </c>
      <c r="J173" s="116"/>
    </row>
    <row r="174" spans="1:10" ht="27" customHeight="1">
      <c r="A174" s="63" t="s">
        <v>76</v>
      </c>
      <c r="B174" s="28" t="s">
        <v>237</v>
      </c>
      <c r="C174" s="28" t="s">
        <v>232</v>
      </c>
      <c r="D174" s="10" t="s">
        <v>73</v>
      </c>
      <c r="E174" s="10" t="s">
        <v>235</v>
      </c>
      <c r="F174" s="10" t="s">
        <v>234</v>
      </c>
      <c r="G174" s="19"/>
      <c r="H174" s="24">
        <f>H175</f>
        <v>1428.325</v>
      </c>
      <c r="I174" s="83"/>
      <c r="J174" s="116"/>
    </row>
    <row r="175" spans="1:10" ht="12.75">
      <c r="A175" s="55" t="s">
        <v>164</v>
      </c>
      <c r="B175" s="28" t="s">
        <v>237</v>
      </c>
      <c r="C175" s="28" t="s">
        <v>232</v>
      </c>
      <c r="D175" s="10" t="s">
        <v>73</v>
      </c>
      <c r="E175" s="10" t="s">
        <v>235</v>
      </c>
      <c r="F175" s="10" t="s">
        <v>234</v>
      </c>
      <c r="G175" s="19" t="s">
        <v>238</v>
      </c>
      <c r="H175" s="24">
        <f>900+528.325</f>
        <v>1428.325</v>
      </c>
      <c r="I175" s="83">
        <v>528.325</v>
      </c>
      <c r="J175" s="116"/>
    </row>
    <row r="176" spans="1:10" ht="12.75" hidden="1">
      <c r="A176" s="62" t="s">
        <v>229</v>
      </c>
      <c r="B176" s="28" t="s">
        <v>237</v>
      </c>
      <c r="C176" s="28" t="s">
        <v>232</v>
      </c>
      <c r="D176" s="10" t="s">
        <v>77</v>
      </c>
      <c r="E176" s="10" t="s">
        <v>233</v>
      </c>
      <c r="F176" s="10" t="s">
        <v>233</v>
      </c>
      <c r="G176" s="19"/>
      <c r="H176" s="24"/>
      <c r="I176" s="83"/>
      <c r="J176" s="115"/>
    </row>
    <row r="177" spans="1:10" ht="12.75" hidden="1">
      <c r="A177" s="55"/>
      <c r="B177" s="28" t="s">
        <v>237</v>
      </c>
      <c r="C177" s="28" t="s">
        <v>232</v>
      </c>
      <c r="D177" s="10" t="s">
        <v>77</v>
      </c>
      <c r="E177" s="10" t="s">
        <v>366</v>
      </c>
      <c r="F177" s="10" t="s">
        <v>233</v>
      </c>
      <c r="G177" s="19"/>
      <c r="H177" s="24"/>
      <c r="I177" s="83"/>
      <c r="J177" s="116"/>
    </row>
    <row r="178" spans="1:10" ht="12.75" hidden="1">
      <c r="A178" s="55"/>
      <c r="B178" s="28" t="s">
        <v>237</v>
      </c>
      <c r="C178" s="28" t="s">
        <v>232</v>
      </c>
      <c r="D178" s="10" t="s">
        <v>77</v>
      </c>
      <c r="E178" s="10" t="s">
        <v>366</v>
      </c>
      <c r="F178" s="10" t="s">
        <v>232</v>
      </c>
      <c r="G178" s="19"/>
      <c r="H178" s="24"/>
      <c r="I178" s="83"/>
      <c r="J178" s="116"/>
    </row>
    <row r="179" spans="1:10" ht="12.75" hidden="1">
      <c r="A179" s="55"/>
      <c r="B179" s="28" t="s">
        <v>237</v>
      </c>
      <c r="C179" s="28" t="s">
        <v>232</v>
      </c>
      <c r="D179" s="10" t="s">
        <v>77</v>
      </c>
      <c r="E179" s="10" t="s">
        <v>366</v>
      </c>
      <c r="F179" s="10" t="s">
        <v>232</v>
      </c>
      <c r="G179" s="19" t="s">
        <v>238</v>
      </c>
      <c r="H179" s="24"/>
      <c r="I179" s="83"/>
      <c r="J179" s="116"/>
    </row>
    <row r="180" spans="1:10" ht="12.75" hidden="1">
      <c r="A180" s="55"/>
      <c r="B180" s="28" t="s">
        <v>237</v>
      </c>
      <c r="C180" s="28" t="s">
        <v>232</v>
      </c>
      <c r="D180" s="10" t="s">
        <v>77</v>
      </c>
      <c r="E180" s="10" t="s">
        <v>366</v>
      </c>
      <c r="F180" s="10" t="s">
        <v>234</v>
      </c>
      <c r="G180" s="19"/>
      <c r="H180" s="24"/>
      <c r="I180" s="83"/>
      <c r="J180" s="116"/>
    </row>
    <row r="181" spans="1:10" ht="12.75" hidden="1">
      <c r="A181" s="55"/>
      <c r="B181" s="28" t="s">
        <v>237</v>
      </c>
      <c r="C181" s="28" t="s">
        <v>232</v>
      </c>
      <c r="D181" s="10" t="s">
        <v>77</v>
      </c>
      <c r="E181" s="10" t="s">
        <v>366</v>
      </c>
      <c r="F181" s="10" t="s">
        <v>234</v>
      </c>
      <c r="G181" s="19" t="s">
        <v>113</v>
      </c>
      <c r="H181" s="24"/>
      <c r="I181" s="83"/>
      <c r="J181" s="115"/>
    </row>
    <row r="182" spans="1:10" ht="25.5">
      <c r="A182" s="86" t="s">
        <v>448</v>
      </c>
      <c r="B182" s="104" t="s">
        <v>237</v>
      </c>
      <c r="C182" s="33" t="s">
        <v>232</v>
      </c>
      <c r="D182" s="33" t="s">
        <v>73</v>
      </c>
      <c r="E182" s="105" t="s">
        <v>235</v>
      </c>
      <c r="F182" s="101" t="s">
        <v>235</v>
      </c>
      <c r="G182" s="102"/>
      <c r="H182" s="103">
        <f>H183</f>
        <v>750</v>
      </c>
      <c r="I182" s="83"/>
      <c r="J182" s="116"/>
    </row>
    <row r="183" spans="1:10" ht="12.75">
      <c r="A183" s="86" t="s">
        <v>107</v>
      </c>
      <c r="B183" s="104" t="s">
        <v>237</v>
      </c>
      <c r="C183" s="33" t="s">
        <v>232</v>
      </c>
      <c r="D183" s="33" t="s">
        <v>73</v>
      </c>
      <c r="E183" s="105" t="s">
        <v>235</v>
      </c>
      <c r="F183" s="101" t="s">
        <v>235</v>
      </c>
      <c r="G183" s="102" t="s">
        <v>113</v>
      </c>
      <c r="H183" s="103">
        <v>750</v>
      </c>
      <c r="I183" s="83">
        <v>750</v>
      </c>
      <c r="J183" s="116"/>
    </row>
    <row r="184" spans="1:10" ht="16.5" customHeight="1">
      <c r="A184" s="55" t="s">
        <v>230</v>
      </c>
      <c r="B184" s="28" t="s">
        <v>237</v>
      </c>
      <c r="C184" s="28" t="s">
        <v>232</v>
      </c>
      <c r="D184" s="10" t="s">
        <v>189</v>
      </c>
      <c r="E184" s="10" t="s">
        <v>233</v>
      </c>
      <c r="F184" s="10" t="s">
        <v>233</v>
      </c>
      <c r="G184" s="19"/>
      <c r="H184" s="24">
        <f>H185+H187</f>
        <v>73135</v>
      </c>
      <c r="I184" s="83"/>
      <c r="J184" s="116"/>
    </row>
    <row r="185" spans="1:10" ht="28.5" customHeight="1">
      <c r="A185" s="63" t="s">
        <v>79</v>
      </c>
      <c r="B185" s="28" t="s">
        <v>237</v>
      </c>
      <c r="C185" s="28" t="s">
        <v>232</v>
      </c>
      <c r="D185" s="10" t="s">
        <v>189</v>
      </c>
      <c r="E185" s="10" t="s">
        <v>239</v>
      </c>
      <c r="F185" s="10" t="s">
        <v>233</v>
      </c>
      <c r="G185" s="19"/>
      <c r="H185" s="24">
        <f>H186</f>
        <v>45055</v>
      </c>
      <c r="I185" s="83"/>
      <c r="J185" s="116"/>
    </row>
    <row r="186" spans="1:10" ht="12.75">
      <c r="A186" s="55" t="s">
        <v>105</v>
      </c>
      <c r="B186" s="28" t="s">
        <v>237</v>
      </c>
      <c r="C186" s="28" t="s">
        <v>232</v>
      </c>
      <c r="D186" s="10" t="s">
        <v>189</v>
      </c>
      <c r="E186" s="10" t="s">
        <v>239</v>
      </c>
      <c r="F186" s="10" t="s">
        <v>233</v>
      </c>
      <c r="G186" s="19" t="s">
        <v>111</v>
      </c>
      <c r="H186" s="24">
        <v>45055</v>
      </c>
      <c r="I186" s="83"/>
      <c r="J186" s="116"/>
    </row>
    <row r="187" spans="1:10" ht="29.25" customHeight="1">
      <c r="A187" s="63" t="s">
        <v>78</v>
      </c>
      <c r="B187" s="28" t="s">
        <v>237</v>
      </c>
      <c r="C187" s="28" t="s">
        <v>232</v>
      </c>
      <c r="D187" s="10" t="s">
        <v>189</v>
      </c>
      <c r="E187" s="10" t="s">
        <v>240</v>
      </c>
      <c r="F187" s="10" t="s">
        <v>233</v>
      </c>
      <c r="G187" s="19"/>
      <c r="H187" s="24">
        <f>H188</f>
        <v>28080</v>
      </c>
      <c r="I187" s="83"/>
      <c r="J187" s="116"/>
    </row>
    <row r="188" spans="1:10" ht="12.75">
      <c r="A188" s="55" t="s">
        <v>164</v>
      </c>
      <c r="B188" s="28" t="s">
        <v>237</v>
      </c>
      <c r="C188" s="28" t="s">
        <v>232</v>
      </c>
      <c r="D188" s="10" t="s">
        <v>189</v>
      </c>
      <c r="E188" s="10" t="s">
        <v>240</v>
      </c>
      <c r="F188" s="10" t="s">
        <v>233</v>
      </c>
      <c r="G188" s="19" t="s">
        <v>238</v>
      </c>
      <c r="H188" s="24">
        <v>28080</v>
      </c>
      <c r="I188" s="83"/>
      <c r="J188" s="116"/>
    </row>
    <row r="189" spans="1:11" s="17" customFormat="1" ht="12.75">
      <c r="A189" s="59" t="s">
        <v>324</v>
      </c>
      <c r="B189" s="29" t="s">
        <v>237</v>
      </c>
      <c r="C189" s="29" t="s">
        <v>234</v>
      </c>
      <c r="D189" s="26"/>
      <c r="E189" s="26"/>
      <c r="F189" s="26"/>
      <c r="G189" s="20"/>
      <c r="H189" s="25">
        <f>H190</f>
        <v>43635.7</v>
      </c>
      <c r="I189" s="82"/>
      <c r="J189" s="116"/>
      <c r="K189" s="50"/>
    </row>
    <row r="190" spans="1:10" ht="12.75">
      <c r="A190" s="55" t="s">
        <v>327</v>
      </c>
      <c r="B190" s="28" t="s">
        <v>237</v>
      </c>
      <c r="C190" s="28" t="s">
        <v>234</v>
      </c>
      <c r="D190" s="10" t="s">
        <v>325</v>
      </c>
      <c r="E190" s="10" t="s">
        <v>233</v>
      </c>
      <c r="F190" s="10" t="s">
        <v>233</v>
      </c>
      <c r="G190" s="19"/>
      <c r="H190" s="24">
        <f>H191</f>
        <v>43635.7</v>
      </c>
      <c r="I190" s="83"/>
      <c r="J190" s="116"/>
    </row>
    <row r="191" spans="1:10" ht="12.75">
      <c r="A191" s="55" t="s">
        <v>326</v>
      </c>
      <c r="B191" s="28" t="s">
        <v>237</v>
      </c>
      <c r="C191" s="28" t="s">
        <v>234</v>
      </c>
      <c r="D191" s="10" t="s">
        <v>325</v>
      </c>
      <c r="E191" s="10" t="s">
        <v>237</v>
      </c>
      <c r="F191" s="10" t="s">
        <v>233</v>
      </c>
      <c r="G191" s="19"/>
      <c r="H191" s="24">
        <f>H192</f>
        <v>43635.7</v>
      </c>
      <c r="I191" s="83"/>
      <c r="J191" s="116"/>
    </row>
    <row r="192" spans="1:10" ht="12.75">
      <c r="A192" s="55" t="s">
        <v>377</v>
      </c>
      <c r="B192" s="28" t="s">
        <v>237</v>
      </c>
      <c r="C192" s="28" t="s">
        <v>234</v>
      </c>
      <c r="D192" s="10" t="s">
        <v>325</v>
      </c>
      <c r="E192" s="10" t="s">
        <v>237</v>
      </c>
      <c r="F192" s="10" t="s">
        <v>376</v>
      </c>
      <c r="G192" s="19"/>
      <c r="H192" s="24">
        <f>H193</f>
        <v>43635.7</v>
      </c>
      <c r="I192" s="83"/>
      <c r="J192" s="116"/>
    </row>
    <row r="193" spans="1:10" ht="12.75">
      <c r="A193" s="55" t="s">
        <v>107</v>
      </c>
      <c r="B193" s="28" t="s">
        <v>237</v>
      </c>
      <c r="C193" s="28" t="s">
        <v>234</v>
      </c>
      <c r="D193" s="10" t="s">
        <v>325</v>
      </c>
      <c r="E193" s="10" t="s">
        <v>237</v>
      </c>
      <c r="F193" s="10" t="s">
        <v>376</v>
      </c>
      <c r="G193" s="19" t="s">
        <v>113</v>
      </c>
      <c r="H193" s="24">
        <v>43635.7</v>
      </c>
      <c r="I193" s="83"/>
      <c r="J193" s="116"/>
    </row>
    <row r="194" spans="1:11" s="17" customFormat="1" ht="15" customHeight="1">
      <c r="A194" s="71" t="s">
        <v>307</v>
      </c>
      <c r="B194" s="29" t="s">
        <v>237</v>
      </c>
      <c r="C194" s="29" t="s">
        <v>235</v>
      </c>
      <c r="D194" s="26"/>
      <c r="E194" s="26"/>
      <c r="F194" s="26"/>
      <c r="G194" s="20"/>
      <c r="H194" s="25">
        <f>H199+H229+H195</f>
        <v>665159.5000000001</v>
      </c>
      <c r="I194" s="82"/>
      <c r="J194" s="116"/>
      <c r="K194" s="50"/>
    </row>
    <row r="195" spans="1:11" s="17" customFormat="1" ht="15" customHeight="1">
      <c r="A195" s="93" t="s">
        <v>156</v>
      </c>
      <c r="B195" s="28" t="s">
        <v>237</v>
      </c>
      <c r="C195" s="28" t="s">
        <v>235</v>
      </c>
      <c r="D195" s="10" t="s">
        <v>263</v>
      </c>
      <c r="E195" s="10" t="s">
        <v>233</v>
      </c>
      <c r="F195" s="10" t="s">
        <v>233</v>
      </c>
      <c r="G195" s="20"/>
      <c r="H195" s="24">
        <f>H196</f>
        <v>913</v>
      </c>
      <c r="I195" s="82">
        <v>913</v>
      </c>
      <c r="J195" s="116"/>
      <c r="K195" s="50"/>
    </row>
    <row r="196" spans="1:11" s="17" customFormat="1" ht="15" customHeight="1">
      <c r="A196" s="93" t="s">
        <v>151</v>
      </c>
      <c r="B196" s="28" t="s">
        <v>237</v>
      </c>
      <c r="C196" s="28" t="s">
        <v>235</v>
      </c>
      <c r="D196" s="10" t="s">
        <v>263</v>
      </c>
      <c r="E196" s="10" t="s">
        <v>237</v>
      </c>
      <c r="F196" s="10" t="s">
        <v>233</v>
      </c>
      <c r="G196" s="19"/>
      <c r="H196" s="24">
        <f>H197</f>
        <v>913</v>
      </c>
      <c r="I196" s="82"/>
      <c r="J196" s="116"/>
      <c r="K196" s="50"/>
    </row>
    <row r="197" spans="1:11" s="17" customFormat="1" ht="15" customHeight="1">
      <c r="A197" s="93" t="s">
        <v>264</v>
      </c>
      <c r="B197" s="28" t="s">
        <v>237</v>
      </c>
      <c r="C197" s="28" t="s">
        <v>235</v>
      </c>
      <c r="D197" s="10" t="s">
        <v>263</v>
      </c>
      <c r="E197" s="10" t="s">
        <v>237</v>
      </c>
      <c r="F197" s="10" t="s">
        <v>232</v>
      </c>
      <c r="G197" s="19"/>
      <c r="H197" s="24">
        <f>H198</f>
        <v>913</v>
      </c>
      <c r="I197" s="82"/>
      <c r="J197" s="116"/>
      <c r="K197" s="50"/>
    </row>
    <row r="198" spans="1:11" s="17" customFormat="1" ht="15" customHeight="1">
      <c r="A198" s="93" t="s">
        <v>108</v>
      </c>
      <c r="B198" s="28" t="s">
        <v>237</v>
      </c>
      <c r="C198" s="28" t="s">
        <v>235</v>
      </c>
      <c r="D198" s="10" t="s">
        <v>263</v>
      </c>
      <c r="E198" s="10" t="s">
        <v>237</v>
      </c>
      <c r="F198" s="10" t="s">
        <v>232</v>
      </c>
      <c r="G198" s="19" t="s">
        <v>114</v>
      </c>
      <c r="H198" s="24">
        <v>913</v>
      </c>
      <c r="I198" s="82"/>
      <c r="J198" s="116"/>
      <c r="K198" s="50"/>
    </row>
    <row r="199" spans="1:10" ht="14.25" customHeight="1">
      <c r="A199" s="70" t="s">
        <v>307</v>
      </c>
      <c r="B199" s="28" t="s">
        <v>237</v>
      </c>
      <c r="C199" s="28" t="s">
        <v>235</v>
      </c>
      <c r="D199" s="10" t="s">
        <v>83</v>
      </c>
      <c r="E199" s="10" t="s">
        <v>233</v>
      </c>
      <c r="F199" s="10" t="s">
        <v>233</v>
      </c>
      <c r="G199" s="19"/>
      <c r="H199" s="24">
        <f>H200+H205+H212+H217+H222</f>
        <v>646746.5000000001</v>
      </c>
      <c r="I199" s="83"/>
      <c r="J199" s="116"/>
    </row>
    <row r="200" spans="1:10" ht="12.75">
      <c r="A200" s="70" t="s">
        <v>117</v>
      </c>
      <c r="B200" s="28" t="s">
        <v>237</v>
      </c>
      <c r="C200" s="28" t="s">
        <v>235</v>
      </c>
      <c r="D200" s="10" t="s">
        <v>83</v>
      </c>
      <c r="E200" s="10" t="s">
        <v>232</v>
      </c>
      <c r="F200" s="10" t="s">
        <v>233</v>
      </c>
      <c r="G200" s="19"/>
      <c r="H200" s="24">
        <f>H201+H203</f>
        <v>58489.7</v>
      </c>
      <c r="I200" s="83"/>
      <c r="J200" s="116"/>
    </row>
    <row r="201" spans="1:10" ht="24.75" customHeight="1">
      <c r="A201" s="63" t="s">
        <v>315</v>
      </c>
      <c r="B201" s="28" t="s">
        <v>237</v>
      </c>
      <c r="C201" s="28" t="s">
        <v>235</v>
      </c>
      <c r="D201" s="10" t="s">
        <v>83</v>
      </c>
      <c r="E201" s="10" t="s">
        <v>232</v>
      </c>
      <c r="F201" s="10" t="s">
        <v>232</v>
      </c>
      <c r="G201" s="19"/>
      <c r="H201" s="24">
        <f>H202</f>
        <v>4000</v>
      </c>
      <c r="I201" s="83"/>
      <c r="J201" s="116"/>
    </row>
    <row r="202" spans="1:10" ht="12.75">
      <c r="A202" s="55" t="s">
        <v>164</v>
      </c>
      <c r="B202" s="28" t="s">
        <v>237</v>
      </c>
      <c r="C202" s="28" t="s">
        <v>235</v>
      </c>
      <c r="D202" s="10" t="s">
        <v>83</v>
      </c>
      <c r="E202" s="10" t="s">
        <v>232</v>
      </c>
      <c r="F202" s="10" t="s">
        <v>232</v>
      </c>
      <c r="G202" s="19" t="s">
        <v>238</v>
      </c>
      <c r="H202" s="24">
        <v>4000</v>
      </c>
      <c r="I202" s="83"/>
      <c r="J202" s="116"/>
    </row>
    <row r="203" spans="1:10" ht="25.5" customHeight="1">
      <c r="A203" s="63" t="s">
        <v>348</v>
      </c>
      <c r="B203" s="28" t="s">
        <v>237</v>
      </c>
      <c r="C203" s="28" t="s">
        <v>235</v>
      </c>
      <c r="D203" s="10" t="s">
        <v>83</v>
      </c>
      <c r="E203" s="10" t="s">
        <v>232</v>
      </c>
      <c r="F203" s="10" t="s">
        <v>234</v>
      </c>
      <c r="G203" s="19"/>
      <c r="H203" s="24">
        <f>H204</f>
        <v>54489.7</v>
      </c>
      <c r="I203" s="83"/>
      <c r="J203" s="116"/>
    </row>
    <row r="204" spans="1:10" ht="12.75">
      <c r="A204" s="55" t="s">
        <v>164</v>
      </c>
      <c r="B204" s="28" t="s">
        <v>237</v>
      </c>
      <c r="C204" s="28" t="s">
        <v>235</v>
      </c>
      <c r="D204" s="10" t="s">
        <v>83</v>
      </c>
      <c r="E204" s="10" t="s">
        <v>232</v>
      </c>
      <c r="F204" s="10" t="s">
        <v>234</v>
      </c>
      <c r="G204" s="19" t="s">
        <v>238</v>
      </c>
      <c r="H204" s="24">
        <v>54489.7</v>
      </c>
      <c r="I204" s="83"/>
      <c r="J204" s="116"/>
    </row>
    <row r="205" spans="1:10" ht="40.5" customHeight="1">
      <c r="A205" s="70" t="s">
        <v>118</v>
      </c>
      <c r="B205" s="28" t="s">
        <v>237</v>
      </c>
      <c r="C205" s="28" t="s">
        <v>235</v>
      </c>
      <c r="D205" s="10" t="s">
        <v>83</v>
      </c>
      <c r="E205" s="10" t="s">
        <v>234</v>
      </c>
      <c r="F205" s="10" t="s">
        <v>233</v>
      </c>
      <c r="G205" s="19"/>
      <c r="H205" s="24">
        <f>H206+H208+H210</f>
        <v>451452.4</v>
      </c>
      <c r="I205" s="83"/>
      <c r="J205" s="116"/>
    </row>
    <row r="206" spans="1:10" ht="38.25">
      <c r="A206" s="63" t="s">
        <v>357</v>
      </c>
      <c r="B206" s="28" t="s">
        <v>237</v>
      </c>
      <c r="C206" s="28" t="s">
        <v>235</v>
      </c>
      <c r="D206" s="10" t="s">
        <v>83</v>
      </c>
      <c r="E206" s="10" t="s">
        <v>234</v>
      </c>
      <c r="F206" s="10" t="s">
        <v>232</v>
      </c>
      <c r="G206" s="19"/>
      <c r="H206" s="24">
        <f>H207</f>
        <v>74466.5</v>
      </c>
      <c r="I206" s="83"/>
      <c r="J206" s="116"/>
    </row>
    <row r="207" spans="1:10" ht="12.75">
      <c r="A207" s="55" t="s">
        <v>164</v>
      </c>
      <c r="B207" s="28" t="s">
        <v>237</v>
      </c>
      <c r="C207" s="28" t="s">
        <v>235</v>
      </c>
      <c r="D207" s="10" t="s">
        <v>83</v>
      </c>
      <c r="E207" s="10" t="s">
        <v>234</v>
      </c>
      <c r="F207" s="10" t="s">
        <v>232</v>
      </c>
      <c r="G207" s="19" t="s">
        <v>238</v>
      </c>
      <c r="H207" s="24">
        <f>85810-11343.5</f>
        <v>74466.5</v>
      </c>
      <c r="I207" s="83">
        <v>-11343.5</v>
      </c>
      <c r="J207" s="116"/>
    </row>
    <row r="208" spans="1:10" ht="30" customHeight="1">
      <c r="A208" s="63" t="s">
        <v>349</v>
      </c>
      <c r="B208" s="28" t="s">
        <v>237</v>
      </c>
      <c r="C208" s="28" t="s">
        <v>235</v>
      </c>
      <c r="D208" s="10" t="s">
        <v>83</v>
      </c>
      <c r="E208" s="10" t="s">
        <v>234</v>
      </c>
      <c r="F208" s="10" t="s">
        <v>234</v>
      </c>
      <c r="G208" s="19"/>
      <c r="H208" s="24">
        <f>H209</f>
        <v>345077.2</v>
      </c>
      <c r="I208" s="83"/>
      <c r="J208" s="116"/>
    </row>
    <row r="209" spans="1:10" ht="12.75">
      <c r="A209" s="55" t="s">
        <v>164</v>
      </c>
      <c r="B209" s="28" t="s">
        <v>237</v>
      </c>
      <c r="C209" s="28" t="s">
        <v>235</v>
      </c>
      <c r="D209" s="10" t="s">
        <v>83</v>
      </c>
      <c r="E209" s="10" t="s">
        <v>234</v>
      </c>
      <c r="F209" s="10" t="s">
        <v>234</v>
      </c>
      <c r="G209" s="19" t="s">
        <v>238</v>
      </c>
      <c r="H209" s="24">
        <v>345077.2</v>
      </c>
      <c r="I209" s="83"/>
      <c r="J209" s="116"/>
    </row>
    <row r="210" spans="1:10" ht="51">
      <c r="A210" s="63" t="s">
        <v>316</v>
      </c>
      <c r="B210" s="28" t="s">
        <v>237</v>
      </c>
      <c r="C210" s="28" t="s">
        <v>235</v>
      </c>
      <c r="D210" s="10" t="s">
        <v>83</v>
      </c>
      <c r="E210" s="10" t="s">
        <v>234</v>
      </c>
      <c r="F210" s="10" t="s">
        <v>84</v>
      </c>
      <c r="G210" s="19"/>
      <c r="H210" s="24">
        <f>H211</f>
        <v>31908.7</v>
      </c>
      <c r="I210" s="83"/>
      <c r="J210" s="116"/>
    </row>
    <row r="211" spans="1:10" ht="12.75">
      <c r="A211" s="55" t="s">
        <v>164</v>
      </c>
      <c r="B211" s="28" t="s">
        <v>237</v>
      </c>
      <c r="C211" s="28" t="s">
        <v>235</v>
      </c>
      <c r="D211" s="10" t="s">
        <v>83</v>
      </c>
      <c r="E211" s="10" t="s">
        <v>234</v>
      </c>
      <c r="F211" s="10" t="s">
        <v>84</v>
      </c>
      <c r="G211" s="19" t="s">
        <v>238</v>
      </c>
      <c r="H211" s="24">
        <v>31908.7</v>
      </c>
      <c r="I211" s="83"/>
      <c r="J211" s="116"/>
    </row>
    <row r="212" spans="1:10" ht="12" customHeight="1">
      <c r="A212" s="70" t="s">
        <v>119</v>
      </c>
      <c r="B212" s="28" t="s">
        <v>237</v>
      </c>
      <c r="C212" s="28" t="s">
        <v>235</v>
      </c>
      <c r="D212" s="10" t="s">
        <v>83</v>
      </c>
      <c r="E212" s="10" t="s">
        <v>235</v>
      </c>
      <c r="F212" s="10" t="s">
        <v>233</v>
      </c>
      <c r="G212" s="19"/>
      <c r="H212" s="24">
        <f>H213+H215</f>
        <v>62148.1</v>
      </c>
      <c r="I212" s="83"/>
      <c r="J212" s="116"/>
    </row>
    <row r="213" spans="1:10" ht="12" customHeight="1">
      <c r="A213" s="70" t="s">
        <v>422</v>
      </c>
      <c r="B213" s="28" t="s">
        <v>237</v>
      </c>
      <c r="C213" s="28" t="s">
        <v>235</v>
      </c>
      <c r="D213" s="10" t="s">
        <v>83</v>
      </c>
      <c r="E213" s="10" t="s">
        <v>235</v>
      </c>
      <c r="F213" s="10" t="s">
        <v>232</v>
      </c>
      <c r="G213" s="19"/>
      <c r="H213" s="24">
        <f>H214</f>
        <v>20222.4</v>
      </c>
      <c r="I213" s="83"/>
      <c r="J213" s="116"/>
    </row>
    <row r="214" spans="1:10" ht="12" customHeight="1">
      <c r="A214" s="55" t="s">
        <v>164</v>
      </c>
      <c r="B214" s="28" t="s">
        <v>237</v>
      </c>
      <c r="C214" s="28" t="s">
        <v>235</v>
      </c>
      <c r="D214" s="10" t="s">
        <v>83</v>
      </c>
      <c r="E214" s="10" t="s">
        <v>235</v>
      </c>
      <c r="F214" s="10" t="s">
        <v>232</v>
      </c>
      <c r="G214" s="19" t="s">
        <v>238</v>
      </c>
      <c r="H214" s="24">
        <f>5000+15222.4</f>
        <v>20222.4</v>
      </c>
      <c r="I214" s="83">
        <v>15222.4</v>
      </c>
      <c r="J214" s="116"/>
    </row>
    <row r="215" spans="1:10" ht="25.5">
      <c r="A215" s="63" t="s">
        <v>350</v>
      </c>
      <c r="B215" s="28" t="s">
        <v>237</v>
      </c>
      <c r="C215" s="28" t="s">
        <v>235</v>
      </c>
      <c r="D215" s="10" t="s">
        <v>83</v>
      </c>
      <c r="E215" s="10" t="s">
        <v>235</v>
      </c>
      <c r="F215" s="10" t="s">
        <v>234</v>
      </c>
      <c r="G215" s="19"/>
      <c r="H215" s="24">
        <f>H216</f>
        <v>41925.7</v>
      </c>
      <c r="I215" s="83"/>
      <c r="J215" s="116"/>
    </row>
    <row r="216" spans="1:10" ht="12.75">
      <c r="A216" s="55" t="s">
        <v>164</v>
      </c>
      <c r="B216" s="28" t="s">
        <v>237</v>
      </c>
      <c r="C216" s="28" t="s">
        <v>235</v>
      </c>
      <c r="D216" s="10" t="s">
        <v>83</v>
      </c>
      <c r="E216" s="10" t="s">
        <v>235</v>
      </c>
      <c r="F216" s="10" t="s">
        <v>234</v>
      </c>
      <c r="G216" s="19" t="s">
        <v>238</v>
      </c>
      <c r="H216" s="24">
        <v>41925.7</v>
      </c>
      <c r="I216" s="83"/>
      <c r="J216" s="115"/>
    </row>
    <row r="217" spans="1:10" ht="15" customHeight="1">
      <c r="A217" s="70" t="s">
        <v>120</v>
      </c>
      <c r="B217" s="28" t="s">
        <v>237</v>
      </c>
      <c r="C217" s="28" t="s">
        <v>235</v>
      </c>
      <c r="D217" s="10" t="s">
        <v>83</v>
      </c>
      <c r="E217" s="10" t="s">
        <v>236</v>
      </c>
      <c r="F217" s="10" t="s">
        <v>233</v>
      </c>
      <c r="G217" s="19"/>
      <c r="H217" s="24">
        <f>H218+H220</f>
        <v>15700</v>
      </c>
      <c r="I217" s="83"/>
      <c r="J217" s="115"/>
    </row>
    <row r="218" spans="1:10" ht="12.75">
      <c r="A218" s="63" t="s">
        <v>317</v>
      </c>
      <c r="B218" s="28" t="s">
        <v>237</v>
      </c>
      <c r="C218" s="28" t="s">
        <v>235</v>
      </c>
      <c r="D218" s="10" t="s">
        <v>83</v>
      </c>
      <c r="E218" s="10" t="s">
        <v>236</v>
      </c>
      <c r="F218" s="10" t="s">
        <v>232</v>
      </c>
      <c r="G218" s="19"/>
      <c r="H218" s="24">
        <f>H219</f>
        <v>2400</v>
      </c>
      <c r="I218" s="83"/>
      <c r="J218" s="116"/>
    </row>
    <row r="219" spans="1:10" ht="15" customHeight="1">
      <c r="A219" s="55" t="s">
        <v>164</v>
      </c>
      <c r="B219" s="28" t="s">
        <v>237</v>
      </c>
      <c r="C219" s="28" t="s">
        <v>235</v>
      </c>
      <c r="D219" s="10" t="s">
        <v>83</v>
      </c>
      <c r="E219" s="10" t="s">
        <v>236</v>
      </c>
      <c r="F219" s="10" t="s">
        <v>232</v>
      </c>
      <c r="G219" s="19" t="s">
        <v>238</v>
      </c>
      <c r="H219" s="24">
        <f>2000+400</f>
        <v>2400</v>
      </c>
      <c r="I219" s="83">
        <v>400</v>
      </c>
      <c r="J219" s="116"/>
    </row>
    <row r="220" spans="1:10" ht="25.5">
      <c r="A220" s="63" t="s">
        <v>351</v>
      </c>
      <c r="B220" s="28" t="s">
        <v>237</v>
      </c>
      <c r="C220" s="28" t="s">
        <v>235</v>
      </c>
      <c r="D220" s="10" t="s">
        <v>83</v>
      </c>
      <c r="E220" s="10" t="s">
        <v>236</v>
      </c>
      <c r="F220" s="10" t="s">
        <v>234</v>
      </c>
      <c r="G220" s="19"/>
      <c r="H220" s="24">
        <f>H221</f>
        <v>13300</v>
      </c>
      <c r="I220" s="83"/>
      <c r="J220" s="116"/>
    </row>
    <row r="221" spans="1:10" ht="12.75">
      <c r="A221" s="55" t="s">
        <v>164</v>
      </c>
      <c r="B221" s="28" t="s">
        <v>237</v>
      </c>
      <c r="C221" s="28" t="s">
        <v>235</v>
      </c>
      <c r="D221" s="10" t="s">
        <v>83</v>
      </c>
      <c r="E221" s="10" t="s">
        <v>236</v>
      </c>
      <c r="F221" s="10" t="s">
        <v>234</v>
      </c>
      <c r="G221" s="19" t="s">
        <v>238</v>
      </c>
      <c r="H221" s="24">
        <v>13300</v>
      </c>
      <c r="I221" s="83"/>
      <c r="J221" s="115"/>
    </row>
    <row r="222" spans="1:10" ht="27.75" customHeight="1">
      <c r="A222" s="70" t="s">
        <v>121</v>
      </c>
      <c r="B222" s="28" t="s">
        <v>237</v>
      </c>
      <c r="C222" s="28" t="s">
        <v>235</v>
      </c>
      <c r="D222" s="10" t="s">
        <v>83</v>
      </c>
      <c r="E222" s="10" t="s">
        <v>237</v>
      </c>
      <c r="F222" s="10" t="s">
        <v>233</v>
      </c>
      <c r="G222" s="19"/>
      <c r="H222" s="24">
        <f>H223+H225+H227</f>
        <v>58956.3</v>
      </c>
      <c r="I222" s="83"/>
      <c r="J222" s="115"/>
    </row>
    <row r="223" spans="1:10" ht="28.5" customHeight="1">
      <c r="A223" s="63" t="s">
        <v>318</v>
      </c>
      <c r="B223" s="28" t="s">
        <v>237</v>
      </c>
      <c r="C223" s="28" t="s">
        <v>235</v>
      </c>
      <c r="D223" s="10" t="s">
        <v>83</v>
      </c>
      <c r="E223" s="10" t="s">
        <v>237</v>
      </c>
      <c r="F223" s="10" t="s">
        <v>232</v>
      </c>
      <c r="G223" s="22"/>
      <c r="H223" s="24">
        <f>H224</f>
        <v>35278.9</v>
      </c>
      <c r="I223" s="83"/>
      <c r="J223" s="116"/>
    </row>
    <row r="224" spans="1:10" ht="12.75">
      <c r="A224" s="55" t="s">
        <v>164</v>
      </c>
      <c r="B224" s="28" t="s">
        <v>237</v>
      </c>
      <c r="C224" s="28" t="s">
        <v>235</v>
      </c>
      <c r="D224" s="10" t="s">
        <v>83</v>
      </c>
      <c r="E224" s="10" t="s">
        <v>237</v>
      </c>
      <c r="F224" s="10" t="s">
        <v>232</v>
      </c>
      <c r="G224" s="19" t="s">
        <v>238</v>
      </c>
      <c r="H224" s="24">
        <f>31000+4278.9</f>
        <v>35278.9</v>
      </c>
      <c r="I224" s="83">
        <v>-4278.9</v>
      </c>
      <c r="J224" s="116"/>
    </row>
    <row r="225" spans="1:10" ht="27.75" customHeight="1">
      <c r="A225" s="63" t="s">
        <v>352</v>
      </c>
      <c r="B225" s="28" t="s">
        <v>237</v>
      </c>
      <c r="C225" s="28" t="s">
        <v>235</v>
      </c>
      <c r="D225" s="10" t="s">
        <v>83</v>
      </c>
      <c r="E225" s="10" t="s">
        <v>237</v>
      </c>
      <c r="F225" s="10" t="s">
        <v>234</v>
      </c>
      <c r="G225" s="22"/>
      <c r="H225" s="24">
        <f>H226</f>
        <v>18677.4</v>
      </c>
      <c r="I225" s="83"/>
      <c r="J225" s="116"/>
    </row>
    <row r="226" spans="1:10" ht="12.75">
      <c r="A226" s="55" t="s">
        <v>164</v>
      </c>
      <c r="B226" s="28" t="s">
        <v>237</v>
      </c>
      <c r="C226" s="28" t="s">
        <v>235</v>
      </c>
      <c r="D226" s="10" t="s">
        <v>83</v>
      </c>
      <c r="E226" s="10" t="s">
        <v>237</v>
      </c>
      <c r="F226" s="10" t="s">
        <v>234</v>
      </c>
      <c r="G226" s="19" t="s">
        <v>238</v>
      </c>
      <c r="H226" s="24">
        <v>18677.4</v>
      </c>
      <c r="I226" s="83"/>
      <c r="J226" s="116"/>
    </row>
    <row r="227" spans="1:10" ht="25.5">
      <c r="A227" s="55" t="s">
        <v>338</v>
      </c>
      <c r="B227" s="28" t="s">
        <v>237</v>
      </c>
      <c r="C227" s="28" t="s">
        <v>235</v>
      </c>
      <c r="D227" s="10" t="s">
        <v>83</v>
      </c>
      <c r="E227" s="10" t="s">
        <v>237</v>
      </c>
      <c r="F227" s="10" t="s">
        <v>235</v>
      </c>
      <c r="G227" s="22"/>
      <c r="H227" s="24">
        <f>H228</f>
        <v>5000</v>
      </c>
      <c r="I227" s="83"/>
      <c r="J227" s="116"/>
    </row>
    <row r="228" spans="1:10" ht="12.75">
      <c r="A228" s="55" t="s">
        <v>164</v>
      </c>
      <c r="B228" s="28" t="s">
        <v>237</v>
      </c>
      <c r="C228" s="28" t="s">
        <v>235</v>
      </c>
      <c r="D228" s="10" t="s">
        <v>83</v>
      </c>
      <c r="E228" s="10" t="s">
        <v>237</v>
      </c>
      <c r="F228" s="10" t="s">
        <v>235</v>
      </c>
      <c r="G228" s="19" t="s">
        <v>238</v>
      </c>
      <c r="H228" s="24">
        <v>5000</v>
      </c>
      <c r="I228" s="83"/>
      <c r="J228" s="116"/>
    </row>
    <row r="229" spans="1:10" ht="17.25" customHeight="1">
      <c r="A229" s="55" t="s">
        <v>230</v>
      </c>
      <c r="B229" s="28" t="s">
        <v>237</v>
      </c>
      <c r="C229" s="28" t="s">
        <v>235</v>
      </c>
      <c r="D229" s="10" t="s">
        <v>189</v>
      </c>
      <c r="E229" s="10" t="s">
        <v>233</v>
      </c>
      <c r="F229" s="10" t="s">
        <v>233</v>
      </c>
      <c r="G229" s="19"/>
      <c r="H229" s="24">
        <f>H230</f>
        <v>17500</v>
      </c>
      <c r="I229" s="83"/>
      <c r="J229" s="115"/>
    </row>
    <row r="230" spans="1:10" ht="12.75">
      <c r="A230" s="63" t="s">
        <v>81</v>
      </c>
      <c r="B230" s="28" t="s">
        <v>237</v>
      </c>
      <c r="C230" s="28" t="s">
        <v>235</v>
      </c>
      <c r="D230" s="10" t="s">
        <v>189</v>
      </c>
      <c r="E230" s="10" t="s">
        <v>98</v>
      </c>
      <c r="F230" s="10" t="s">
        <v>233</v>
      </c>
      <c r="G230" s="19"/>
      <c r="H230" s="24">
        <f>H232</f>
        <v>17500</v>
      </c>
      <c r="I230" s="83"/>
      <c r="J230" s="116"/>
    </row>
    <row r="231" spans="1:10" ht="12.75">
      <c r="A231" s="63" t="s">
        <v>82</v>
      </c>
      <c r="B231" s="28" t="s">
        <v>237</v>
      </c>
      <c r="C231" s="28" t="s">
        <v>235</v>
      </c>
      <c r="D231" s="10" t="s">
        <v>189</v>
      </c>
      <c r="E231" s="10" t="s">
        <v>98</v>
      </c>
      <c r="F231" s="10" t="s">
        <v>232</v>
      </c>
      <c r="G231" s="19"/>
      <c r="H231" s="24">
        <f>H232</f>
        <v>17500</v>
      </c>
      <c r="I231" s="83"/>
      <c r="J231" s="116"/>
    </row>
    <row r="232" spans="1:10" ht="12.75">
      <c r="A232" s="55" t="s">
        <v>105</v>
      </c>
      <c r="B232" s="28" t="s">
        <v>237</v>
      </c>
      <c r="C232" s="28" t="s">
        <v>235</v>
      </c>
      <c r="D232" s="10" t="s">
        <v>189</v>
      </c>
      <c r="E232" s="10" t="s">
        <v>98</v>
      </c>
      <c r="F232" s="10" t="s">
        <v>232</v>
      </c>
      <c r="G232" s="19" t="s">
        <v>111</v>
      </c>
      <c r="H232" s="24">
        <f>22500-5000</f>
        <v>17500</v>
      </c>
      <c r="I232" s="83"/>
      <c r="J232" s="116"/>
    </row>
    <row r="233" spans="1:11" s="17" customFormat="1" ht="15.75" customHeight="1">
      <c r="A233" s="59" t="s">
        <v>122</v>
      </c>
      <c r="B233" s="29" t="s">
        <v>239</v>
      </c>
      <c r="C233" s="29"/>
      <c r="D233" s="26"/>
      <c r="E233" s="26"/>
      <c r="F233" s="26"/>
      <c r="G233" s="20"/>
      <c r="H233" s="25">
        <f>H234</f>
        <v>17795.6</v>
      </c>
      <c r="I233" s="82">
        <v>0</v>
      </c>
      <c r="J233" s="116"/>
      <c r="K233" s="50"/>
    </row>
    <row r="234" spans="1:11" s="17" customFormat="1" ht="12.75">
      <c r="A234" s="59" t="s">
        <v>308</v>
      </c>
      <c r="B234" s="29" t="s">
        <v>239</v>
      </c>
      <c r="C234" s="29" t="s">
        <v>234</v>
      </c>
      <c r="D234" s="26"/>
      <c r="E234" s="26"/>
      <c r="F234" s="26"/>
      <c r="G234" s="20"/>
      <c r="H234" s="25">
        <f>H235</f>
        <v>17795.6</v>
      </c>
      <c r="I234" s="82"/>
      <c r="J234" s="116"/>
      <c r="K234" s="50"/>
    </row>
    <row r="235" spans="1:10" ht="16.5" customHeight="1">
      <c r="A235" s="55" t="s">
        <v>230</v>
      </c>
      <c r="B235" s="28" t="s">
        <v>239</v>
      </c>
      <c r="C235" s="28" t="s">
        <v>234</v>
      </c>
      <c r="D235" s="10" t="s">
        <v>189</v>
      </c>
      <c r="E235" s="10" t="s">
        <v>233</v>
      </c>
      <c r="F235" s="10" t="s">
        <v>233</v>
      </c>
      <c r="G235" s="19"/>
      <c r="H235" s="24">
        <f>H236</f>
        <v>17795.6</v>
      </c>
      <c r="I235" s="83"/>
      <c r="J235" s="116"/>
    </row>
    <row r="236" spans="1:10" ht="45.75" customHeight="1">
      <c r="A236" s="63" t="s">
        <v>378</v>
      </c>
      <c r="B236" s="28" t="s">
        <v>239</v>
      </c>
      <c r="C236" s="28" t="s">
        <v>234</v>
      </c>
      <c r="D236" s="10" t="s">
        <v>189</v>
      </c>
      <c r="E236" s="10" t="s">
        <v>241</v>
      </c>
      <c r="F236" s="10" t="s">
        <v>233</v>
      </c>
      <c r="G236" s="19"/>
      <c r="H236" s="24">
        <f>H237</f>
        <v>17795.6</v>
      </c>
      <c r="I236" s="83"/>
      <c r="J236" s="116"/>
    </row>
    <row r="237" spans="1:10" ht="12.75">
      <c r="A237" s="55" t="s">
        <v>164</v>
      </c>
      <c r="B237" s="28" t="s">
        <v>239</v>
      </c>
      <c r="C237" s="28" t="s">
        <v>234</v>
      </c>
      <c r="D237" s="10" t="s">
        <v>189</v>
      </c>
      <c r="E237" s="10" t="s">
        <v>241</v>
      </c>
      <c r="F237" s="10" t="s">
        <v>233</v>
      </c>
      <c r="G237" s="19" t="s">
        <v>238</v>
      </c>
      <c r="H237" s="24">
        <v>17795.6</v>
      </c>
      <c r="I237" s="83"/>
      <c r="J237" s="116"/>
    </row>
    <row r="238" spans="1:11" s="17" customFormat="1" ht="18" customHeight="1">
      <c r="A238" s="59" t="s">
        <v>168</v>
      </c>
      <c r="B238" s="29" t="s">
        <v>240</v>
      </c>
      <c r="C238" s="29"/>
      <c r="D238" s="26"/>
      <c r="E238" s="26"/>
      <c r="F238" s="26"/>
      <c r="G238" s="20"/>
      <c r="H238" s="25">
        <f>H239+H247+H301+H306+H328</f>
        <v>3598374.3250000007</v>
      </c>
      <c r="I238" s="82">
        <f>H238-J238</f>
        <v>76405.52500000084</v>
      </c>
      <c r="J238" s="116">
        <v>3521968.8</v>
      </c>
      <c r="K238" s="107"/>
    </row>
    <row r="239" spans="1:12" s="17" customFormat="1" ht="18" customHeight="1">
      <c r="A239" s="59" t="s">
        <v>192</v>
      </c>
      <c r="B239" s="29" t="s">
        <v>240</v>
      </c>
      <c r="C239" s="29" t="s">
        <v>232</v>
      </c>
      <c r="D239" s="26"/>
      <c r="E239" s="26"/>
      <c r="F239" s="26"/>
      <c r="G239" s="20"/>
      <c r="H239" s="25">
        <f>H240</f>
        <v>1073040.56</v>
      </c>
      <c r="I239" s="82">
        <f>I245+I246</f>
        <v>8359.559999999998</v>
      </c>
      <c r="J239" s="116"/>
      <c r="K239" s="50"/>
      <c r="L239" s="106"/>
    </row>
    <row r="240" spans="1:11" ht="17.25" customHeight="1">
      <c r="A240" s="55" t="s">
        <v>202</v>
      </c>
      <c r="B240" s="28" t="s">
        <v>240</v>
      </c>
      <c r="C240" s="28" t="s">
        <v>232</v>
      </c>
      <c r="D240" s="10" t="s">
        <v>153</v>
      </c>
      <c r="E240" s="10" t="s">
        <v>233</v>
      </c>
      <c r="F240" s="10" t="s">
        <v>233</v>
      </c>
      <c r="G240" s="19"/>
      <c r="H240" s="24">
        <f>H241</f>
        <v>1073040.56</v>
      </c>
      <c r="I240" s="83"/>
      <c r="J240" s="116"/>
      <c r="K240" s="108"/>
    </row>
    <row r="241" spans="1:10" ht="12.75">
      <c r="A241" s="55" t="s">
        <v>160</v>
      </c>
      <c r="B241" s="28" t="s">
        <v>240</v>
      </c>
      <c r="C241" s="28" t="s">
        <v>232</v>
      </c>
      <c r="D241" s="10" t="s">
        <v>153</v>
      </c>
      <c r="E241" s="10" t="s">
        <v>66</v>
      </c>
      <c r="F241" s="10" t="s">
        <v>233</v>
      </c>
      <c r="G241" s="19"/>
      <c r="H241" s="24">
        <f>H242+H244+H246</f>
        <v>1073040.56</v>
      </c>
      <c r="I241" s="83"/>
      <c r="J241" s="116"/>
    </row>
    <row r="242" spans="1:10" ht="54" customHeight="1">
      <c r="A242" s="69" t="s">
        <v>126</v>
      </c>
      <c r="B242" s="28" t="s">
        <v>240</v>
      </c>
      <c r="C242" s="28" t="s">
        <v>232</v>
      </c>
      <c r="D242" s="10" t="s">
        <v>153</v>
      </c>
      <c r="E242" s="10" t="s">
        <v>66</v>
      </c>
      <c r="F242" s="10" t="s">
        <v>237</v>
      </c>
      <c r="G242" s="19"/>
      <c r="H242" s="24">
        <f>H243</f>
        <v>3020</v>
      </c>
      <c r="I242" s="83"/>
      <c r="J242" s="116"/>
    </row>
    <row r="243" spans="1:10" ht="12.75">
      <c r="A243" s="55" t="s">
        <v>104</v>
      </c>
      <c r="B243" s="28" t="s">
        <v>240</v>
      </c>
      <c r="C243" s="28" t="s">
        <v>232</v>
      </c>
      <c r="D243" s="10" t="s">
        <v>153</v>
      </c>
      <c r="E243" s="10" t="s">
        <v>66</v>
      </c>
      <c r="F243" s="10" t="s">
        <v>237</v>
      </c>
      <c r="G243" s="19" t="s">
        <v>109</v>
      </c>
      <c r="H243" s="24">
        <v>3020</v>
      </c>
      <c r="I243" s="83"/>
      <c r="J243" s="116"/>
    </row>
    <row r="244" spans="1:10" ht="27" customHeight="1">
      <c r="A244" s="55" t="s">
        <v>154</v>
      </c>
      <c r="B244" s="28" t="s">
        <v>240</v>
      </c>
      <c r="C244" s="28" t="s">
        <v>232</v>
      </c>
      <c r="D244" s="10" t="s">
        <v>153</v>
      </c>
      <c r="E244" s="10" t="s">
        <v>66</v>
      </c>
      <c r="F244" s="10" t="s">
        <v>66</v>
      </c>
      <c r="G244" s="19"/>
      <c r="H244" s="24">
        <f>H245</f>
        <v>1033438.6</v>
      </c>
      <c r="I244" s="83"/>
      <c r="J244" s="116"/>
    </row>
    <row r="245" spans="1:12" ht="12.75">
      <c r="A245" s="55" t="s">
        <v>104</v>
      </c>
      <c r="B245" s="28" t="s">
        <v>240</v>
      </c>
      <c r="C245" s="28" t="s">
        <v>232</v>
      </c>
      <c r="D245" s="10" t="s">
        <v>153</v>
      </c>
      <c r="E245" s="10" t="s">
        <v>66</v>
      </c>
      <c r="F245" s="10" t="s">
        <v>66</v>
      </c>
      <c r="G245" s="19" t="s">
        <v>109</v>
      </c>
      <c r="H245" s="24">
        <f>2500+1061661-2500-17857.9-10364.5</f>
        <v>1033438.6</v>
      </c>
      <c r="I245" s="83">
        <f>-17857.9-10364.5</f>
        <v>-28222.4</v>
      </c>
      <c r="J245" s="116"/>
      <c r="K245" s="49">
        <v>1043803.08</v>
      </c>
      <c r="L245" s="109">
        <f>K245-H245</f>
        <v>10364.479999999981</v>
      </c>
    </row>
    <row r="246" spans="1:13" ht="25.5">
      <c r="A246" s="94" t="s">
        <v>437</v>
      </c>
      <c r="B246" s="88" t="s">
        <v>240</v>
      </c>
      <c r="C246" s="88" t="s">
        <v>232</v>
      </c>
      <c r="D246" s="89" t="s">
        <v>153</v>
      </c>
      <c r="E246" s="89" t="s">
        <v>66</v>
      </c>
      <c r="F246" s="89" t="s">
        <v>66</v>
      </c>
      <c r="G246" s="90" t="s">
        <v>438</v>
      </c>
      <c r="H246" s="91">
        <v>36581.96</v>
      </c>
      <c r="I246" s="83">
        <v>36581.96</v>
      </c>
      <c r="J246" s="116"/>
      <c r="M246" s="109"/>
    </row>
    <row r="247" spans="1:12" ht="19.5" customHeight="1">
      <c r="A247" s="59" t="s">
        <v>193</v>
      </c>
      <c r="B247" s="29" t="s">
        <v>240</v>
      </c>
      <c r="C247" s="29" t="s">
        <v>234</v>
      </c>
      <c r="D247" s="26"/>
      <c r="E247" s="26"/>
      <c r="F247" s="26"/>
      <c r="G247" s="20"/>
      <c r="H247" s="25">
        <f>H248+H261+H271++H276+H284+H295</f>
        <v>2235210.4200000004</v>
      </c>
      <c r="I247" s="82">
        <f>I251+I255+I256+I259+I264+I274+I279+I287+I293+I260+I275+I294</f>
        <v>60554.66500000001</v>
      </c>
      <c r="J247" s="116"/>
      <c r="K247" s="108"/>
      <c r="L247" s="109"/>
    </row>
    <row r="248" spans="1:12" ht="27.75" customHeight="1">
      <c r="A248" s="55" t="s">
        <v>169</v>
      </c>
      <c r="B248" s="28" t="s">
        <v>240</v>
      </c>
      <c r="C248" s="28" t="s">
        <v>234</v>
      </c>
      <c r="D248" s="10" t="s">
        <v>127</v>
      </c>
      <c r="E248" s="10" t="s">
        <v>233</v>
      </c>
      <c r="F248" s="10" t="s">
        <v>233</v>
      </c>
      <c r="G248" s="19"/>
      <c r="H248" s="24">
        <f>H249</f>
        <v>1495025.0599999998</v>
      </c>
      <c r="I248" s="83"/>
      <c r="J248" s="116"/>
      <c r="L248" s="109"/>
    </row>
    <row r="249" spans="1:10" ht="15" customHeight="1">
      <c r="A249" s="55" t="s">
        <v>160</v>
      </c>
      <c r="B249" s="28" t="s">
        <v>240</v>
      </c>
      <c r="C249" s="28" t="s">
        <v>234</v>
      </c>
      <c r="D249" s="10" t="s">
        <v>127</v>
      </c>
      <c r="E249" s="10" t="s">
        <v>66</v>
      </c>
      <c r="F249" s="10" t="s">
        <v>233</v>
      </c>
      <c r="G249" s="19"/>
      <c r="H249" s="24">
        <f>H250+H252+H254+H258+H256+H260</f>
        <v>1495025.0599999998</v>
      </c>
      <c r="I249" s="83"/>
      <c r="J249" s="116"/>
    </row>
    <row r="250" spans="1:12" ht="38.25">
      <c r="A250" s="69" t="s">
        <v>275</v>
      </c>
      <c r="B250" s="28" t="s">
        <v>240</v>
      </c>
      <c r="C250" s="28" t="s">
        <v>234</v>
      </c>
      <c r="D250" s="10" t="s">
        <v>127</v>
      </c>
      <c r="E250" s="10" t="s">
        <v>66</v>
      </c>
      <c r="F250" s="10" t="s">
        <v>232</v>
      </c>
      <c r="G250" s="19"/>
      <c r="H250" s="24">
        <f>H251</f>
        <v>1058262.2</v>
      </c>
      <c r="I250" s="83"/>
      <c r="J250" s="116"/>
      <c r="L250" s="109"/>
    </row>
    <row r="251" spans="1:10" ht="12.75">
      <c r="A251" s="62" t="s">
        <v>104</v>
      </c>
      <c r="B251" s="28" t="s">
        <v>240</v>
      </c>
      <c r="C251" s="28" t="s">
        <v>234</v>
      </c>
      <c r="D251" s="10" t="s">
        <v>127</v>
      </c>
      <c r="E251" s="10" t="s">
        <v>66</v>
      </c>
      <c r="F251" s="10" t="s">
        <v>232</v>
      </c>
      <c r="G251" s="19" t="s">
        <v>109</v>
      </c>
      <c r="H251" s="24">
        <f>1034122.8+24139.4</f>
        <v>1058262.2</v>
      </c>
      <c r="I251" s="83">
        <v>24139.4</v>
      </c>
      <c r="J251" s="116"/>
    </row>
    <row r="252" spans="1:10" ht="54" customHeight="1">
      <c r="A252" s="69" t="s">
        <v>279</v>
      </c>
      <c r="B252" s="28" t="s">
        <v>240</v>
      </c>
      <c r="C252" s="28" t="s">
        <v>234</v>
      </c>
      <c r="D252" s="10" t="s">
        <v>127</v>
      </c>
      <c r="E252" s="10" t="s">
        <v>66</v>
      </c>
      <c r="F252" s="10" t="s">
        <v>234</v>
      </c>
      <c r="G252" s="19"/>
      <c r="H252" s="24">
        <f>H253</f>
        <v>75748</v>
      </c>
      <c r="I252" s="83"/>
      <c r="J252" s="116"/>
    </row>
    <row r="253" spans="1:10" ht="12.75">
      <c r="A253" s="62" t="s">
        <v>104</v>
      </c>
      <c r="B253" s="28" t="s">
        <v>240</v>
      </c>
      <c r="C253" s="28" t="s">
        <v>234</v>
      </c>
      <c r="D253" s="10" t="s">
        <v>127</v>
      </c>
      <c r="E253" s="10" t="s">
        <v>66</v>
      </c>
      <c r="F253" s="10" t="s">
        <v>234</v>
      </c>
      <c r="G253" s="19" t="s">
        <v>109</v>
      </c>
      <c r="H253" s="24">
        <v>75748</v>
      </c>
      <c r="I253" s="83"/>
      <c r="J253" s="116"/>
    </row>
    <row r="254" spans="1:10" ht="43.5" customHeight="1">
      <c r="A254" s="69" t="s">
        <v>311</v>
      </c>
      <c r="B254" s="28" t="s">
        <v>240</v>
      </c>
      <c r="C254" s="28" t="s">
        <v>234</v>
      </c>
      <c r="D254" s="10" t="s">
        <v>127</v>
      </c>
      <c r="E254" s="10" t="s">
        <v>66</v>
      </c>
      <c r="F254" s="10" t="s">
        <v>237</v>
      </c>
      <c r="G254" s="19"/>
      <c r="H254" s="24">
        <f>H255</f>
        <v>18628.7</v>
      </c>
      <c r="I254" s="83"/>
      <c r="J254" s="116"/>
    </row>
    <row r="255" spans="1:10" ht="13.5" customHeight="1">
      <c r="A255" s="62" t="s">
        <v>104</v>
      </c>
      <c r="B255" s="28" t="s">
        <v>240</v>
      </c>
      <c r="C255" s="28" t="s">
        <v>234</v>
      </c>
      <c r="D255" s="10" t="s">
        <v>127</v>
      </c>
      <c r="E255" s="10" t="s">
        <v>66</v>
      </c>
      <c r="F255" s="10" t="s">
        <v>237</v>
      </c>
      <c r="G255" s="19" t="s">
        <v>109</v>
      </c>
      <c r="H255" s="24">
        <f>19350-721.3</f>
        <v>18628.7</v>
      </c>
      <c r="I255" s="83">
        <v>-721.3</v>
      </c>
      <c r="J255" s="116"/>
    </row>
    <row r="256" spans="1:10" ht="27.75" customHeight="1">
      <c r="A256" s="87" t="s">
        <v>435</v>
      </c>
      <c r="B256" s="88" t="s">
        <v>240</v>
      </c>
      <c r="C256" s="88" t="s">
        <v>234</v>
      </c>
      <c r="D256" s="89" t="s">
        <v>127</v>
      </c>
      <c r="E256" s="89" t="s">
        <v>66</v>
      </c>
      <c r="F256" s="89" t="s">
        <v>436</v>
      </c>
      <c r="G256" s="90"/>
      <c r="H256" s="91">
        <f>H257</f>
        <v>3770</v>
      </c>
      <c r="I256" s="83">
        <v>3770</v>
      </c>
      <c r="J256" s="116"/>
    </row>
    <row r="257" spans="1:10" ht="13.5" customHeight="1">
      <c r="A257" s="92" t="s">
        <v>104</v>
      </c>
      <c r="B257" s="88" t="s">
        <v>240</v>
      </c>
      <c r="C257" s="88" t="s">
        <v>234</v>
      </c>
      <c r="D257" s="89" t="s">
        <v>127</v>
      </c>
      <c r="E257" s="89" t="s">
        <v>66</v>
      </c>
      <c r="F257" s="89" t="s">
        <v>436</v>
      </c>
      <c r="G257" s="90" t="s">
        <v>109</v>
      </c>
      <c r="H257" s="91">
        <v>3770</v>
      </c>
      <c r="I257" s="83"/>
      <c r="J257" s="116"/>
    </row>
    <row r="258" spans="1:10" ht="25.5">
      <c r="A258" s="55" t="s">
        <v>154</v>
      </c>
      <c r="B258" s="28" t="s">
        <v>240</v>
      </c>
      <c r="C258" s="28" t="s">
        <v>234</v>
      </c>
      <c r="D258" s="10" t="s">
        <v>127</v>
      </c>
      <c r="E258" s="10" t="s">
        <v>66</v>
      </c>
      <c r="F258" s="10" t="s">
        <v>66</v>
      </c>
      <c r="G258" s="19"/>
      <c r="H258" s="24">
        <f>H259</f>
        <v>335564.865</v>
      </c>
      <c r="I258" s="83"/>
      <c r="J258" s="116"/>
    </row>
    <row r="259" spans="1:10" ht="12.75">
      <c r="A259" s="55" t="s">
        <v>104</v>
      </c>
      <c r="B259" s="28" t="s">
        <v>240</v>
      </c>
      <c r="C259" s="28" t="s">
        <v>234</v>
      </c>
      <c r="D259" s="10" t="s">
        <v>127</v>
      </c>
      <c r="E259" s="10" t="s">
        <v>66</v>
      </c>
      <c r="F259" s="10" t="s">
        <v>66</v>
      </c>
      <c r="G259" s="19" t="s">
        <v>109</v>
      </c>
      <c r="H259" s="24">
        <f>22900+288011+4600-7640+28558.36-864.495</f>
        <v>335564.865</v>
      </c>
      <c r="I259" s="83">
        <f>28558.36-864.495</f>
        <v>27693.865</v>
      </c>
      <c r="J259" s="116"/>
    </row>
    <row r="260" spans="1:10" ht="25.5">
      <c r="A260" s="94" t="s">
        <v>437</v>
      </c>
      <c r="B260" s="88" t="s">
        <v>240</v>
      </c>
      <c r="C260" s="88" t="s">
        <v>234</v>
      </c>
      <c r="D260" s="89" t="s">
        <v>127</v>
      </c>
      <c r="E260" s="89" t="s">
        <v>66</v>
      </c>
      <c r="F260" s="89" t="s">
        <v>66</v>
      </c>
      <c r="G260" s="90" t="s">
        <v>438</v>
      </c>
      <c r="H260" s="91">
        <v>3051.295</v>
      </c>
      <c r="I260" s="83">
        <v>3051.3</v>
      </c>
      <c r="J260" s="116"/>
    </row>
    <row r="261" spans="1:10" ht="18" customHeight="1">
      <c r="A261" s="55" t="s">
        <v>203</v>
      </c>
      <c r="B261" s="28" t="s">
        <v>240</v>
      </c>
      <c r="C261" s="28" t="s">
        <v>234</v>
      </c>
      <c r="D261" s="10" t="s">
        <v>128</v>
      </c>
      <c r="E261" s="10" t="s">
        <v>233</v>
      </c>
      <c r="F261" s="10" t="s">
        <v>233</v>
      </c>
      <c r="G261" s="19"/>
      <c r="H261" s="24">
        <f>H262</f>
        <v>104504.8</v>
      </c>
      <c r="I261" s="83"/>
      <c r="J261" s="116"/>
    </row>
    <row r="262" spans="1:10" ht="15.75" customHeight="1">
      <c r="A262" s="55" t="s">
        <v>160</v>
      </c>
      <c r="B262" s="28" t="s">
        <v>240</v>
      </c>
      <c r="C262" s="28" t="s">
        <v>234</v>
      </c>
      <c r="D262" s="10" t="s">
        <v>128</v>
      </c>
      <c r="E262" s="10" t="s">
        <v>66</v>
      </c>
      <c r="F262" s="10" t="s">
        <v>233</v>
      </c>
      <c r="G262" s="19"/>
      <c r="H262" s="24">
        <f>H263+H265+H267+H269</f>
        <v>104504.8</v>
      </c>
      <c r="I262" s="83"/>
      <c r="J262" s="116"/>
    </row>
    <row r="263" spans="1:10" ht="38.25">
      <c r="A263" s="69" t="s">
        <v>275</v>
      </c>
      <c r="B263" s="28" t="s">
        <v>240</v>
      </c>
      <c r="C263" s="28" t="s">
        <v>234</v>
      </c>
      <c r="D263" s="10" t="s">
        <v>128</v>
      </c>
      <c r="E263" s="10" t="s">
        <v>66</v>
      </c>
      <c r="F263" s="10" t="s">
        <v>232</v>
      </c>
      <c r="G263" s="19"/>
      <c r="H263" s="24">
        <f>H264</f>
        <v>53723.8</v>
      </c>
      <c r="I263" s="83"/>
      <c r="J263" s="116"/>
    </row>
    <row r="264" spans="1:10" ht="12.75">
      <c r="A264" s="55" t="s">
        <v>104</v>
      </c>
      <c r="B264" s="28" t="s">
        <v>240</v>
      </c>
      <c r="C264" s="28" t="s">
        <v>234</v>
      </c>
      <c r="D264" s="10" t="s">
        <v>128</v>
      </c>
      <c r="E264" s="10" t="s">
        <v>66</v>
      </c>
      <c r="F264" s="10" t="s">
        <v>232</v>
      </c>
      <c r="G264" s="19" t="s">
        <v>109</v>
      </c>
      <c r="H264" s="24">
        <f>53467.8+256</f>
        <v>53723.8</v>
      </c>
      <c r="I264" s="83">
        <v>256</v>
      </c>
      <c r="J264" s="116"/>
    </row>
    <row r="265" spans="1:10" ht="42" customHeight="1">
      <c r="A265" s="69" t="s">
        <v>311</v>
      </c>
      <c r="B265" s="28" t="s">
        <v>240</v>
      </c>
      <c r="C265" s="28" t="s">
        <v>234</v>
      </c>
      <c r="D265" s="10" t="s">
        <v>128</v>
      </c>
      <c r="E265" s="10" t="s">
        <v>66</v>
      </c>
      <c r="F265" s="10" t="s">
        <v>237</v>
      </c>
      <c r="G265" s="19"/>
      <c r="H265" s="24">
        <f>H266</f>
        <v>1085</v>
      </c>
      <c r="I265" s="83"/>
      <c r="J265" s="116"/>
    </row>
    <row r="266" spans="1:10" ht="12.75">
      <c r="A266" s="55" t="s">
        <v>104</v>
      </c>
      <c r="B266" s="28" t="s">
        <v>240</v>
      </c>
      <c r="C266" s="28" t="s">
        <v>234</v>
      </c>
      <c r="D266" s="10" t="s">
        <v>128</v>
      </c>
      <c r="E266" s="10" t="s">
        <v>66</v>
      </c>
      <c r="F266" s="10" t="s">
        <v>237</v>
      </c>
      <c r="G266" s="19" t="s">
        <v>109</v>
      </c>
      <c r="H266" s="24">
        <v>1085</v>
      </c>
      <c r="I266" s="83"/>
      <c r="J266" s="116"/>
    </row>
    <row r="267" spans="1:10" ht="54" customHeight="1">
      <c r="A267" s="69" t="s">
        <v>138</v>
      </c>
      <c r="B267" s="28" t="s">
        <v>240</v>
      </c>
      <c r="C267" s="28" t="s">
        <v>234</v>
      </c>
      <c r="D267" s="10" t="s">
        <v>128</v>
      </c>
      <c r="E267" s="10" t="s">
        <v>66</v>
      </c>
      <c r="F267" s="10" t="s">
        <v>99</v>
      </c>
      <c r="G267" s="19"/>
      <c r="H267" s="24">
        <f>H268</f>
        <v>46614</v>
      </c>
      <c r="I267" s="83"/>
      <c r="J267" s="116"/>
    </row>
    <row r="268" spans="1:10" ht="12.75">
      <c r="A268" s="55" t="s">
        <v>104</v>
      </c>
      <c r="B268" s="28" t="s">
        <v>240</v>
      </c>
      <c r="C268" s="28" t="s">
        <v>234</v>
      </c>
      <c r="D268" s="10" t="s">
        <v>128</v>
      </c>
      <c r="E268" s="10" t="s">
        <v>66</v>
      </c>
      <c r="F268" s="10" t="s">
        <v>99</v>
      </c>
      <c r="G268" s="19" t="s">
        <v>109</v>
      </c>
      <c r="H268" s="24">
        <v>46614</v>
      </c>
      <c r="I268" s="83"/>
      <c r="J268" s="116"/>
    </row>
    <row r="269" spans="1:10" ht="25.5">
      <c r="A269" s="55" t="s">
        <v>154</v>
      </c>
      <c r="B269" s="28" t="s">
        <v>240</v>
      </c>
      <c r="C269" s="28" t="s">
        <v>234</v>
      </c>
      <c r="D269" s="10" t="s">
        <v>128</v>
      </c>
      <c r="E269" s="10" t="s">
        <v>66</v>
      </c>
      <c r="F269" s="10" t="s">
        <v>66</v>
      </c>
      <c r="G269" s="19"/>
      <c r="H269" s="24">
        <f>H270</f>
        <v>3082</v>
      </c>
      <c r="I269" s="83"/>
      <c r="J269" s="116"/>
    </row>
    <row r="270" spans="1:10" ht="12.75">
      <c r="A270" s="55" t="s">
        <v>104</v>
      </c>
      <c r="B270" s="28" t="s">
        <v>240</v>
      </c>
      <c r="C270" s="28" t="s">
        <v>234</v>
      </c>
      <c r="D270" s="10" t="s">
        <v>128</v>
      </c>
      <c r="E270" s="10" t="s">
        <v>66</v>
      </c>
      <c r="F270" s="10" t="s">
        <v>66</v>
      </c>
      <c r="G270" s="19" t="s">
        <v>109</v>
      </c>
      <c r="H270" s="24">
        <v>3082</v>
      </c>
      <c r="I270" s="83"/>
      <c r="J270" s="116"/>
    </row>
    <row r="271" spans="1:10" ht="16.5" customHeight="1">
      <c r="A271" s="55" t="s">
        <v>204</v>
      </c>
      <c r="B271" s="28" t="s">
        <v>240</v>
      </c>
      <c r="C271" s="28" t="s">
        <v>234</v>
      </c>
      <c r="D271" s="10" t="s">
        <v>129</v>
      </c>
      <c r="E271" s="10" t="s">
        <v>233</v>
      </c>
      <c r="F271" s="10" t="s">
        <v>233</v>
      </c>
      <c r="G271" s="19"/>
      <c r="H271" s="24">
        <f>H272</f>
        <v>392321.80000000005</v>
      </c>
      <c r="I271" s="83"/>
      <c r="J271" s="116"/>
    </row>
    <row r="272" spans="1:10" ht="12.75">
      <c r="A272" s="55" t="s">
        <v>160</v>
      </c>
      <c r="B272" s="28" t="s">
        <v>240</v>
      </c>
      <c r="C272" s="28" t="s">
        <v>234</v>
      </c>
      <c r="D272" s="10" t="s">
        <v>129</v>
      </c>
      <c r="E272" s="10" t="s">
        <v>66</v>
      </c>
      <c r="F272" s="10" t="s">
        <v>233</v>
      </c>
      <c r="G272" s="19"/>
      <c r="H272" s="24">
        <f>H273</f>
        <v>392321.80000000005</v>
      </c>
      <c r="I272" s="83"/>
      <c r="J272" s="116"/>
    </row>
    <row r="273" spans="1:10" ht="27" customHeight="1">
      <c r="A273" s="55" t="s">
        <v>154</v>
      </c>
      <c r="B273" s="28" t="s">
        <v>240</v>
      </c>
      <c r="C273" s="28" t="s">
        <v>234</v>
      </c>
      <c r="D273" s="10" t="s">
        <v>129</v>
      </c>
      <c r="E273" s="10" t="s">
        <v>66</v>
      </c>
      <c r="F273" s="10" t="s">
        <v>66</v>
      </c>
      <c r="G273" s="19"/>
      <c r="H273" s="24">
        <f>H274+H275</f>
        <v>392321.80000000005</v>
      </c>
      <c r="I273" s="83"/>
      <c r="J273" s="116"/>
    </row>
    <row r="274" spans="1:11" ht="12.75">
      <c r="A274" s="55" t="s">
        <v>104</v>
      </c>
      <c r="B274" s="28" t="s">
        <v>240</v>
      </c>
      <c r="C274" s="28" t="s">
        <v>234</v>
      </c>
      <c r="D274" s="10" t="s">
        <v>129</v>
      </c>
      <c r="E274" s="10" t="s">
        <v>66</v>
      </c>
      <c r="F274" s="10" t="s">
        <v>66</v>
      </c>
      <c r="G274" s="19" t="s">
        <v>109</v>
      </c>
      <c r="H274" s="24">
        <f>9860+91161.2+282696+10140+1422.5-8933.6-2362.36</f>
        <v>383983.74000000005</v>
      </c>
      <c r="I274" s="83">
        <f>1422.5-8933.6-2362.36</f>
        <v>-9873.460000000001</v>
      </c>
      <c r="J274" s="116">
        <v>384923.6</v>
      </c>
      <c r="K274" s="108">
        <f>J274-H274</f>
        <v>939.8599999999278</v>
      </c>
    </row>
    <row r="275" spans="1:10" ht="25.5">
      <c r="A275" s="94" t="s">
        <v>437</v>
      </c>
      <c r="B275" s="88" t="s">
        <v>240</v>
      </c>
      <c r="C275" s="88" t="s">
        <v>234</v>
      </c>
      <c r="D275" s="89" t="s">
        <v>129</v>
      </c>
      <c r="E275" s="89" t="s">
        <v>66</v>
      </c>
      <c r="F275" s="89" t="s">
        <v>66</v>
      </c>
      <c r="G275" s="90" t="s">
        <v>438</v>
      </c>
      <c r="H275" s="24">
        <v>8338.06</v>
      </c>
      <c r="I275" s="83">
        <v>8338.1</v>
      </c>
      <c r="J275" s="116"/>
    </row>
    <row r="276" spans="1:10" ht="14.25" customHeight="1">
      <c r="A276" s="55" t="s">
        <v>205</v>
      </c>
      <c r="B276" s="28" t="s">
        <v>240</v>
      </c>
      <c r="C276" s="28" t="s">
        <v>234</v>
      </c>
      <c r="D276" s="10" t="s">
        <v>130</v>
      </c>
      <c r="E276" s="10" t="s">
        <v>233</v>
      </c>
      <c r="F276" s="10" t="s">
        <v>233</v>
      </c>
      <c r="G276" s="19"/>
      <c r="H276" s="24">
        <f>H277</f>
        <v>127915.5</v>
      </c>
      <c r="I276" s="83"/>
      <c r="J276" s="116"/>
    </row>
    <row r="277" spans="1:10" ht="12.75">
      <c r="A277" s="55" t="s">
        <v>160</v>
      </c>
      <c r="B277" s="28" t="s">
        <v>240</v>
      </c>
      <c r="C277" s="28" t="s">
        <v>234</v>
      </c>
      <c r="D277" s="10" t="s">
        <v>130</v>
      </c>
      <c r="E277" s="10" t="s">
        <v>66</v>
      </c>
      <c r="F277" s="10" t="s">
        <v>233</v>
      </c>
      <c r="G277" s="19"/>
      <c r="H277" s="24">
        <f>H278+H280+H282</f>
        <v>127915.5</v>
      </c>
      <c r="I277" s="83"/>
      <c r="J277" s="116"/>
    </row>
    <row r="278" spans="1:10" ht="38.25">
      <c r="A278" s="69" t="s">
        <v>275</v>
      </c>
      <c r="B278" s="28" t="s">
        <v>240</v>
      </c>
      <c r="C278" s="28" t="s">
        <v>234</v>
      </c>
      <c r="D278" s="10" t="s">
        <v>130</v>
      </c>
      <c r="E278" s="10" t="s">
        <v>66</v>
      </c>
      <c r="F278" s="10" t="s">
        <v>232</v>
      </c>
      <c r="G278" s="19"/>
      <c r="H278" s="24">
        <f>H279</f>
        <v>68351.5</v>
      </c>
      <c r="I278" s="83"/>
      <c r="J278" s="115"/>
    </row>
    <row r="279" spans="1:10" ht="12.75">
      <c r="A279" s="55" t="s">
        <v>104</v>
      </c>
      <c r="B279" s="28" t="s">
        <v>240</v>
      </c>
      <c r="C279" s="28" t="s">
        <v>234</v>
      </c>
      <c r="D279" s="10" t="s">
        <v>130</v>
      </c>
      <c r="E279" s="10" t="s">
        <v>66</v>
      </c>
      <c r="F279" s="10" t="s">
        <v>232</v>
      </c>
      <c r="G279" s="19" t="s">
        <v>109</v>
      </c>
      <c r="H279" s="24">
        <f>66750.9+1600.6</f>
        <v>68351.5</v>
      </c>
      <c r="I279" s="83">
        <v>1600.6</v>
      </c>
      <c r="J279" s="116"/>
    </row>
    <row r="280" spans="1:10" ht="56.25" customHeight="1">
      <c r="A280" s="69" t="s">
        <v>138</v>
      </c>
      <c r="B280" s="28" t="s">
        <v>240</v>
      </c>
      <c r="C280" s="28" t="s">
        <v>234</v>
      </c>
      <c r="D280" s="10" t="s">
        <v>130</v>
      </c>
      <c r="E280" s="10" t="s">
        <v>66</v>
      </c>
      <c r="F280" s="10" t="s">
        <v>312</v>
      </c>
      <c r="G280" s="19"/>
      <c r="H280" s="24">
        <f>H281</f>
        <v>56035</v>
      </c>
      <c r="I280" s="83"/>
      <c r="J280" s="116"/>
    </row>
    <row r="281" spans="1:10" ht="12.75">
      <c r="A281" s="55" t="s">
        <v>104</v>
      </c>
      <c r="B281" s="28" t="s">
        <v>240</v>
      </c>
      <c r="C281" s="28" t="s">
        <v>234</v>
      </c>
      <c r="D281" s="10" t="s">
        <v>130</v>
      </c>
      <c r="E281" s="10" t="s">
        <v>66</v>
      </c>
      <c r="F281" s="10" t="s">
        <v>312</v>
      </c>
      <c r="G281" s="19" t="s">
        <v>109</v>
      </c>
      <c r="H281" s="24">
        <v>56035</v>
      </c>
      <c r="I281" s="83"/>
      <c r="J281" s="116"/>
    </row>
    <row r="282" spans="1:10" ht="25.5">
      <c r="A282" s="55" t="s">
        <v>154</v>
      </c>
      <c r="B282" s="28" t="s">
        <v>240</v>
      </c>
      <c r="C282" s="28" t="s">
        <v>234</v>
      </c>
      <c r="D282" s="10" t="s">
        <v>130</v>
      </c>
      <c r="E282" s="10" t="s">
        <v>66</v>
      </c>
      <c r="F282" s="10" t="s">
        <v>66</v>
      </c>
      <c r="G282" s="19"/>
      <c r="H282" s="24">
        <f>H283</f>
        <v>3529</v>
      </c>
      <c r="I282" s="83"/>
      <c r="J282" s="116"/>
    </row>
    <row r="283" spans="1:10" ht="12.75">
      <c r="A283" s="55" t="s">
        <v>104</v>
      </c>
      <c r="B283" s="28" t="s">
        <v>240</v>
      </c>
      <c r="C283" s="28" t="s">
        <v>234</v>
      </c>
      <c r="D283" s="10" t="s">
        <v>130</v>
      </c>
      <c r="E283" s="10" t="s">
        <v>66</v>
      </c>
      <c r="F283" s="10" t="s">
        <v>66</v>
      </c>
      <c r="G283" s="19" t="s">
        <v>109</v>
      </c>
      <c r="H283" s="24">
        <v>3529</v>
      </c>
      <c r="I283" s="83"/>
      <c r="J283" s="115"/>
    </row>
    <row r="284" spans="1:10" ht="20.25" customHeight="1">
      <c r="A284" s="55" t="s">
        <v>170</v>
      </c>
      <c r="B284" s="28" t="s">
        <v>240</v>
      </c>
      <c r="C284" s="28" t="s">
        <v>234</v>
      </c>
      <c r="D284" s="10" t="s">
        <v>131</v>
      </c>
      <c r="E284" s="10" t="s">
        <v>233</v>
      </c>
      <c r="F284" s="10" t="s">
        <v>233</v>
      </c>
      <c r="G284" s="19"/>
      <c r="H284" s="24">
        <f>H285</f>
        <v>70703.66</v>
      </c>
      <c r="I284" s="83"/>
      <c r="J284" s="116"/>
    </row>
    <row r="285" spans="1:10" ht="15" customHeight="1">
      <c r="A285" s="55" t="s">
        <v>160</v>
      </c>
      <c r="B285" s="28" t="s">
        <v>240</v>
      </c>
      <c r="C285" s="28" t="s">
        <v>234</v>
      </c>
      <c r="D285" s="10" t="s">
        <v>131</v>
      </c>
      <c r="E285" s="10" t="s">
        <v>66</v>
      </c>
      <c r="F285" s="10" t="s">
        <v>233</v>
      </c>
      <c r="G285" s="19"/>
      <c r="H285" s="24">
        <f>H286+H288+H290+H292</f>
        <v>70703.66</v>
      </c>
      <c r="I285" s="83"/>
      <c r="J285" s="116"/>
    </row>
    <row r="286" spans="1:10" ht="41.25" customHeight="1">
      <c r="A286" s="69" t="s">
        <v>275</v>
      </c>
      <c r="B286" s="28" t="s">
        <v>240</v>
      </c>
      <c r="C286" s="28" t="s">
        <v>234</v>
      </c>
      <c r="D286" s="10" t="s">
        <v>131</v>
      </c>
      <c r="E286" s="10" t="s">
        <v>66</v>
      </c>
      <c r="F286" s="10" t="s">
        <v>232</v>
      </c>
      <c r="G286" s="19"/>
      <c r="H286" s="24">
        <f>H287</f>
        <v>43306.5</v>
      </c>
      <c r="I286" s="83"/>
      <c r="J286" s="116"/>
    </row>
    <row r="287" spans="1:10" ht="12.75">
      <c r="A287" s="55" t="s">
        <v>104</v>
      </c>
      <c r="B287" s="28" t="s">
        <v>240</v>
      </c>
      <c r="C287" s="28" t="s">
        <v>234</v>
      </c>
      <c r="D287" s="10" t="s">
        <v>131</v>
      </c>
      <c r="E287" s="10" t="s">
        <v>66</v>
      </c>
      <c r="F287" s="10" t="s">
        <v>232</v>
      </c>
      <c r="G287" s="19" t="s">
        <v>109</v>
      </c>
      <c r="H287" s="24">
        <f>42318.5+988</f>
        <v>43306.5</v>
      </c>
      <c r="I287" s="83">
        <v>988</v>
      </c>
      <c r="J287" s="116"/>
    </row>
    <row r="288" spans="1:10" ht="57" customHeight="1">
      <c r="A288" s="69" t="s">
        <v>279</v>
      </c>
      <c r="B288" s="28" t="s">
        <v>240</v>
      </c>
      <c r="C288" s="28" t="s">
        <v>234</v>
      </c>
      <c r="D288" s="10" t="s">
        <v>131</v>
      </c>
      <c r="E288" s="10" t="s">
        <v>66</v>
      </c>
      <c r="F288" s="10" t="s">
        <v>234</v>
      </c>
      <c r="G288" s="19"/>
      <c r="H288" s="24">
        <f>H289</f>
        <v>3329</v>
      </c>
      <c r="I288" s="83"/>
      <c r="J288" s="116"/>
    </row>
    <row r="289" spans="1:10" ht="12.75">
      <c r="A289" s="62" t="s">
        <v>104</v>
      </c>
      <c r="B289" s="28" t="s">
        <v>240</v>
      </c>
      <c r="C289" s="28" t="s">
        <v>234</v>
      </c>
      <c r="D289" s="10" t="s">
        <v>131</v>
      </c>
      <c r="E289" s="10" t="s">
        <v>66</v>
      </c>
      <c r="F289" s="10" t="s">
        <v>234</v>
      </c>
      <c r="G289" s="19" t="s">
        <v>109</v>
      </c>
      <c r="H289" s="24">
        <v>3329</v>
      </c>
      <c r="I289" s="83"/>
      <c r="J289" s="116"/>
    </row>
    <row r="290" spans="1:10" ht="45" customHeight="1">
      <c r="A290" s="69" t="s">
        <v>311</v>
      </c>
      <c r="B290" s="28" t="s">
        <v>240</v>
      </c>
      <c r="C290" s="28" t="s">
        <v>234</v>
      </c>
      <c r="D290" s="10" t="s">
        <v>131</v>
      </c>
      <c r="E290" s="10" t="s">
        <v>66</v>
      </c>
      <c r="F290" s="10" t="s">
        <v>237</v>
      </c>
      <c r="G290" s="19"/>
      <c r="H290" s="24">
        <f>H291</f>
        <v>3168</v>
      </c>
      <c r="I290" s="83"/>
      <c r="J290" s="116"/>
    </row>
    <row r="291" spans="1:10" ht="12.75">
      <c r="A291" s="62" t="s">
        <v>104</v>
      </c>
      <c r="B291" s="28" t="s">
        <v>240</v>
      </c>
      <c r="C291" s="28" t="s">
        <v>234</v>
      </c>
      <c r="D291" s="10" t="s">
        <v>131</v>
      </c>
      <c r="E291" s="10" t="s">
        <v>66</v>
      </c>
      <c r="F291" s="10" t="s">
        <v>237</v>
      </c>
      <c r="G291" s="19" t="s">
        <v>109</v>
      </c>
      <c r="H291" s="24">
        <v>3168</v>
      </c>
      <c r="I291" s="83"/>
      <c r="J291" s="116"/>
    </row>
    <row r="292" spans="1:10" ht="25.5">
      <c r="A292" s="55" t="s">
        <v>154</v>
      </c>
      <c r="B292" s="28" t="s">
        <v>240</v>
      </c>
      <c r="C292" s="28" t="s">
        <v>234</v>
      </c>
      <c r="D292" s="10" t="s">
        <v>131</v>
      </c>
      <c r="E292" s="10" t="s">
        <v>66</v>
      </c>
      <c r="F292" s="10" t="s">
        <v>66</v>
      </c>
      <c r="G292" s="19"/>
      <c r="H292" s="24">
        <f>H293+H294</f>
        <v>20900.16</v>
      </c>
      <c r="I292" s="83"/>
      <c r="J292" s="116"/>
    </row>
    <row r="293" spans="1:10" ht="12.75">
      <c r="A293" s="55" t="s">
        <v>104</v>
      </c>
      <c r="B293" s="28" t="s">
        <v>240</v>
      </c>
      <c r="C293" s="28" t="s">
        <v>234</v>
      </c>
      <c r="D293" s="10" t="s">
        <v>131</v>
      </c>
      <c r="E293" s="10" t="s">
        <v>66</v>
      </c>
      <c r="F293" s="10" t="s">
        <v>66</v>
      </c>
      <c r="G293" s="19" t="s">
        <v>109</v>
      </c>
      <c r="H293" s="24">
        <f>19588+983.16-130.04</f>
        <v>20441.12</v>
      </c>
      <c r="I293" s="83">
        <f>983.16-130.04</f>
        <v>853.12</v>
      </c>
      <c r="J293" s="116"/>
    </row>
    <row r="294" spans="1:10" ht="25.5">
      <c r="A294" s="94" t="s">
        <v>437</v>
      </c>
      <c r="B294" s="88" t="s">
        <v>240</v>
      </c>
      <c r="C294" s="88" t="s">
        <v>234</v>
      </c>
      <c r="D294" s="89" t="s">
        <v>131</v>
      </c>
      <c r="E294" s="89" t="s">
        <v>66</v>
      </c>
      <c r="F294" s="89" t="s">
        <v>66</v>
      </c>
      <c r="G294" s="90" t="s">
        <v>438</v>
      </c>
      <c r="H294" s="24">
        <v>459.04</v>
      </c>
      <c r="I294" s="83">
        <v>459.04</v>
      </c>
      <c r="J294" s="116"/>
    </row>
    <row r="295" spans="1:10" ht="17.25" customHeight="1">
      <c r="A295" s="55" t="s">
        <v>321</v>
      </c>
      <c r="B295" s="28" t="s">
        <v>240</v>
      </c>
      <c r="C295" s="28" t="s">
        <v>234</v>
      </c>
      <c r="D295" s="10" t="s">
        <v>95</v>
      </c>
      <c r="E295" s="10" t="s">
        <v>233</v>
      </c>
      <c r="F295" s="10" t="s">
        <v>233</v>
      </c>
      <c r="G295" s="19"/>
      <c r="H295" s="24">
        <f>H296</f>
        <v>44739.6</v>
      </c>
      <c r="I295" s="83"/>
      <c r="J295" s="116"/>
    </row>
    <row r="296" spans="1:10" ht="25.5">
      <c r="A296" s="69" t="s">
        <v>271</v>
      </c>
      <c r="B296" s="28" t="s">
        <v>240</v>
      </c>
      <c r="C296" s="28" t="s">
        <v>234</v>
      </c>
      <c r="D296" s="10" t="s">
        <v>95</v>
      </c>
      <c r="E296" s="10" t="s">
        <v>247</v>
      </c>
      <c r="F296" s="10" t="s">
        <v>233</v>
      </c>
      <c r="G296" s="19"/>
      <c r="H296" s="24">
        <f>H297+H299</f>
        <v>44739.6</v>
      </c>
      <c r="I296" s="83"/>
      <c r="J296" s="116"/>
    </row>
    <row r="297" spans="1:10" ht="38.25">
      <c r="A297" s="69" t="s">
        <v>272</v>
      </c>
      <c r="B297" s="28" t="s">
        <v>240</v>
      </c>
      <c r="C297" s="28" t="s">
        <v>234</v>
      </c>
      <c r="D297" s="10" t="s">
        <v>95</v>
      </c>
      <c r="E297" s="10" t="s">
        <v>247</v>
      </c>
      <c r="F297" s="10" t="s">
        <v>232</v>
      </c>
      <c r="G297" s="19"/>
      <c r="H297" s="24">
        <f>H298</f>
        <v>27901.8</v>
      </c>
      <c r="I297" s="83"/>
      <c r="J297" s="116"/>
    </row>
    <row r="298" spans="1:10" ht="12.75">
      <c r="A298" s="55" t="s">
        <v>104</v>
      </c>
      <c r="B298" s="28" t="s">
        <v>240</v>
      </c>
      <c r="C298" s="28" t="s">
        <v>234</v>
      </c>
      <c r="D298" s="10" t="s">
        <v>95</v>
      </c>
      <c r="E298" s="10" t="s">
        <v>247</v>
      </c>
      <c r="F298" s="10" t="s">
        <v>232</v>
      </c>
      <c r="G298" s="19" t="s">
        <v>109</v>
      </c>
      <c r="H298" s="24">
        <v>27901.8</v>
      </c>
      <c r="I298" s="83"/>
      <c r="J298" s="116"/>
    </row>
    <row r="299" spans="1:10" ht="45" customHeight="1">
      <c r="A299" s="69" t="s">
        <v>273</v>
      </c>
      <c r="B299" s="28" t="s">
        <v>240</v>
      </c>
      <c r="C299" s="28" t="s">
        <v>234</v>
      </c>
      <c r="D299" s="10" t="s">
        <v>95</v>
      </c>
      <c r="E299" s="10" t="s">
        <v>247</v>
      </c>
      <c r="F299" s="10" t="s">
        <v>234</v>
      </c>
      <c r="G299" s="19"/>
      <c r="H299" s="24">
        <f>H300</f>
        <v>16837.8</v>
      </c>
      <c r="I299" s="83"/>
      <c r="J299" s="116"/>
    </row>
    <row r="300" spans="1:10" ht="12.75">
      <c r="A300" s="55" t="s">
        <v>104</v>
      </c>
      <c r="B300" s="28" t="s">
        <v>240</v>
      </c>
      <c r="C300" s="28" t="s">
        <v>234</v>
      </c>
      <c r="D300" s="10" t="s">
        <v>95</v>
      </c>
      <c r="E300" s="10" t="s">
        <v>247</v>
      </c>
      <c r="F300" s="10" t="s">
        <v>234</v>
      </c>
      <c r="G300" s="19" t="s">
        <v>109</v>
      </c>
      <c r="H300" s="24">
        <v>16837.8</v>
      </c>
      <c r="I300" s="83"/>
      <c r="J300" s="116"/>
    </row>
    <row r="301" spans="1:10" ht="27" customHeight="1">
      <c r="A301" s="59" t="s">
        <v>274</v>
      </c>
      <c r="B301" s="29" t="s">
        <v>240</v>
      </c>
      <c r="C301" s="29" t="s">
        <v>237</v>
      </c>
      <c r="D301" s="26"/>
      <c r="E301" s="26"/>
      <c r="F301" s="26"/>
      <c r="G301" s="20"/>
      <c r="H301" s="25">
        <f>H302</f>
        <v>60</v>
      </c>
      <c r="I301" s="82"/>
      <c r="J301" s="116"/>
    </row>
    <row r="302" spans="1:10" ht="16.5" customHeight="1">
      <c r="A302" s="55" t="s">
        <v>206</v>
      </c>
      <c r="B302" s="28" t="s">
        <v>240</v>
      </c>
      <c r="C302" s="28" t="s">
        <v>237</v>
      </c>
      <c r="D302" s="10" t="s">
        <v>132</v>
      </c>
      <c r="E302" s="10" t="s">
        <v>233</v>
      </c>
      <c r="F302" s="10" t="s">
        <v>233</v>
      </c>
      <c r="G302" s="19"/>
      <c r="H302" s="24">
        <f>H304</f>
        <v>60</v>
      </c>
      <c r="I302" s="83"/>
      <c r="J302" s="116"/>
    </row>
    <row r="303" spans="1:10" ht="16.5" customHeight="1">
      <c r="A303" s="55" t="s">
        <v>160</v>
      </c>
      <c r="B303" s="28" t="s">
        <v>240</v>
      </c>
      <c r="C303" s="28" t="s">
        <v>237</v>
      </c>
      <c r="D303" s="10" t="s">
        <v>132</v>
      </c>
      <c r="E303" s="10" t="s">
        <v>66</v>
      </c>
      <c r="F303" s="10" t="s">
        <v>233</v>
      </c>
      <c r="G303" s="19"/>
      <c r="H303" s="24">
        <f>H304</f>
        <v>60</v>
      </c>
      <c r="I303" s="83"/>
      <c r="J303" s="116"/>
    </row>
    <row r="304" spans="1:10" ht="38.25">
      <c r="A304" s="69" t="s">
        <v>275</v>
      </c>
      <c r="B304" s="28" t="s">
        <v>240</v>
      </c>
      <c r="C304" s="28" t="s">
        <v>237</v>
      </c>
      <c r="D304" s="10" t="s">
        <v>132</v>
      </c>
      <c r="E304" s="10" t="s">
        <v>66</v>
      </c>
      <c r="F304" s="10" t="s">
        <v>232</v>
      </c>
      <c r="G304" s="19"/>
      <c r="H304" s="24">
        <f>H305</f>
        <v>60</v>
      </c>
      <c r="I304" s="83"/>
      <c r="J304" s="116"/>
    </row>
    <row r="305" spans="1:10" ht="12.75">
      <c r="A305" s="55" t="s">
        <v>104</v>
      </c>
      <c r="B305" s="28" t="s">
        <v>240</v>
      </c>
      <c r="C305" s="28" t="s">
        <v>237</v>
      </c>
      <c r="D305" s="10" t="s">
        <v>132</v>
      </c>
      <c r="E305" s="10" t="s">
        <v>66</v>
      </c>
      <c r="F305" s="10" t="s">
        <v>232</v>
      </c>
      <c r="G305" s="19" t="s">
        <v>109</v>
      </c>
      <c r="H305" s="24">
        <v>60</v>
      </c>
      <c r="I305" s="83"/>
      <c r="J305" s="116"/>
    </row>
    <row r="306" spans="1:11" ht="16.5" customHeight="1">
      <c r="A306" s="59" t="s">
        <v>194</v>
      </c>
      <c r="B306" s="29" t="s">
        <v>240</v>
      </c>
      <c r="C306" s="29" t="s">
        <v>240</v>
      </c>
      <c r="D306" s="26"/>
      <c r="E306" s="26"/>
      <c r="F306" s="26"/>
      <c r="G306" s="20"/>
      <c r="H306" s="25">
        <f>H307+H311+H320+H325</f>
        <v>58265.2</v>
      </c>
      <c r="I306" s="82">
        <v>650.2</v>
      </c>
      <c r="J306" s="115"/>
      <c r="K306" s="108"/>
    </row>
    <row r="307" spans="1:10" ht="16.5" customHeight="1">
      <c r="A307" s="55" t="s">
        <v>207</v>
      </c>
      <c r="B307" s="28" t="s">
        <v>240</v>
      </c>
      <c r="C307" s="28" t="s">
        <v>240</v>
      </c>
      <c r="D307" s="10" t="s">
        <v>313</v>
      </c>
      <c r="E307" s="10" t="s">
        <v>233</v>
      </c>
      <c r="F307" s="10" t="s">
        <v>233</v>
      </c>
      <c r="G307" s="19"/>
      <c r="H307" s="24">
        <f>H308</f>
        <v>27898.4</v>
      </c>
      <c r="I307" s="83"/>
      <c r="J307" s="116"/>
    </row>
    <row r="308" spans="1:10" ht="16.5" customHeight="1">
      <c r="A308" s="55" t="s">
        <v>160</v>
      </c>
      <c r="B308" s="28" t="s">
        <v>240</v>
      </c>
      <c r="C308" s="28" t="s">
        <v>240</v>
      </c>
      <c r="D308" s="10" t="s">
        <v>313</v>
      </c>
      <c r="E308" s="10" t="s">
        <v>66</v>
      </c>
      <c r="F308" s="10" t="s">
        <v>233</v>
      </c>
      <c r="G308" s="19"/>
      <c r="H308" s="24">
        <f>H309</f>
        <v>27898.4</v>
      </c>
      <c r="I308" s="83"/>
      <c r="J308" s="116"/>
    </row>
    <row r="309" spans="1:10" ht="31.5" customHeight="1">
      <c r="A309" s="55" t="s">
        <v>154</v>
      </c>
      <c r="B309" s="28" t="s">
        <v>240</v>
      </c>
      <c r="C309" s="28" t="s">
        <v>240</v>
      </c>
      <c r="D309" s="10" t="s">
        <v>313</v>
      </c>
      <c r="E309" s="10" t="s">
        <v>66</v>
      </c>
      <c r="F309" s="10" t="s">
        <v>66</v>
      </c>
      <c r="G309" s="19"/>
      <c r="H309" s="24">
        <f>H310</f>
        <v>27898.4</v>
      </c>
      <c r="I309" s="83"/>
      <c r="J309" s="116"/>
    </row>
    <row r="310" spans="1:10" ht="16.5" customHeight="1">
      <c r="A310" s="55" t="s">
        <v>104</v>
      </c>
      <c r="B310" s="28" t="s">
        <v>240</v>
      </c>
      <c r="C310" s="28" t="s">
        <v>240</v>
      </c>
      <c r="D310" s="10" t="s">
        <v>313</v>
      </c>
      <c r="E310" s="10" t="s">
        <v>66</v>
      </c>
      <c r="F310" s="10" t="s">
        <v>66</v>
      </c>
      <c r="G310" s="19" t="s">
        <v>109</v>
      </c>
      <c r="H310" s="24">
        <f>27248.2+650.2</f>
        <v>27898.4</v>
      </c>
      <c r="I310" s="83">
        <v>650.2</v>
      </c>
      <c r="J310" s="116"/>
    </row>
    <row r="311" spans="1:10" ht="18" customHeight="1">
      <c r="A311" s="55" t="s">
        <v>208</v>
      </c>
      <c r="B311" s="28" t="s">
        <v>240</v>
      </c>
      <c r="C311" s="28" t="s">
        <v>240</v>
      </c>
      <c r="D311" s="10" t="s">
        <v>133</v>
      </c>
      <c r="E311" s="10" t="s">
        <v>233</v>
      </c>
      <c r="F311" s="10" t="s">
        <v>233</v>
      </c>
      <c r="G311" s="19"/>
      <c r="H311" s="24">
        <f>H312+H315</f>
        <v>25092.3</v>
      </c>
      <c r="I311" s="83"/>
      <c r="J311" s="116"/>
    </row>
    <row r="312" spans="1:10" ht="18" customHeight="1">
      <c r="A312" s="55" t="s">
        <v>332</v>
      </c>
      <c r="B312" s="28" t="s">
        <v>240</v>
      </c>
      <c r="C312" s="28" t="s">
        <v>240</v>
      </c>
      <c r="D312" s="10" t="s">
        <v>133</v>
      </c>
      <c r="E312" s="10" t="s">
        <v>234</v>
      </c>
      <c r="F312" s="10" t="s">
        <v>233</v>
      </c>
      <c r="G312" s="19"/>
      <c r="H312" s="24">
        <f>H313</f>
        <v>19037.3</v>
      </c>
      <c r="I312" s="83"/>
      <c r="J312" s="116"/>
    </row>
    <row r="313" spans="1:10" ht="12.75">
      <c r="A313" s="55" t="s">
        <v>147</v>
      </c>
      <c r="B313" s="28" t="s">
        <v>240</v>
      </c>
      <c r="C313" s="28" t="s">
        <v>240</v>
      </c>
      <c r="D313" s="10" t="s">
        <v>133</v>
      </c>
      <c r="E313" s="10" t="s">
        <v>234</v>
      </c>
      <c r="F313" s="10" t="s">
        <v>66</v>
      </c>
      <c r="G313" s="19"/>
      <c r="H313" s="24">
        <f>H314</f>
        <v>19037.3</v>
      </c>
      <c r="I313" s="83"/>
      <c r="J313" s="116"/>
    </row>
    <row r="314" spans="1:10" ht="12.75">
      <c r="A314" s="55" t="s">
        <v>164</v>
      </c>
      <c r="B314" s="28" t="s">
        <v>240</v>
      </c>
      <c r="C314" s="28" t="s">
        <v>240</v>
      </c>
      <c r="D314" s="10" t="s">
        <v>133</v>
      </c>
      <c r="E314" s="10" t="s">
        <v>234</v>
      </c>
      <c r="F314" s="10" t="s">
        <v>66</v>
      </c>
      <c r="G314" s="19" t="s">
        <v>238</v>
      </c>
      <c r="H314" s="24">
        <f>171.3+1291+17575</f>
        <v>19037.3</v>
      </c>
      <c r="I314" s="83"/>
      <c r="J314" s="116"/>
    </row>
    <row r="315" spans="1:10" ht="18" customHeight="1">
      <c r="A315" s="55" t="s">
        <v>160</v>
      </c>
      <c r="B315" s="28" t="s">
        <v>240</v>
      </c>
      <c r="C315" s="28" t="s">
        <v>240</v>
      </c>
      <c r="D315" s="10" t="s">
        <v>133</v>
      </c>
      <c r="E315" s="10" t="s">
        <v>66</v>
      </c>
      <c r="F315" s="10" t="s">
        <v>233</v>
      </c>
      <c r="G315" s="19"/>
      <c r="H315" s="24">
        <f>H316+H318</f>
        <v>6055</v>
      </c>
      <c r="I315" s="83"/>
      <c r="J315" s="116"/>
    </row>
    <row r="316" spans="1:10" ht="25.5">
      <c r="A316" s="62" t="s">
        <v>333</v>
      </c>
      <c r="B316" s="28" t="s">
        <v>240</v>
      </c>
      <c r="C316" s="28" t="s">
        <v>240</v>
      </c>
      <c r="D316" s="10" t="s">
        <v>133</v>
      </c>
      <c r="E316" s="10" t="s">
        <v>66</v>
      </c>
      <c r="F316" s="10" t="s">
        <v>99</v>
      </c>
      <c r="G316" s="19"/>
      <c r="H316" s="24">
        <f>H317</f>
        <v>755</v>
      </c>
      <c r="I316" s="83"/>
      <c r="J316" s="116"/>
    </row>
    <row r="317" spans="1:10" ht="16.5" customHeight="1">
      <c r="A317" s="55" t="s">
        <v>104</v>
      </c>
      <c r="B317" s="28" t="s">
        <v>240</v>
      </c>
      <c r="C317" s="28" t="s">
        <v>240</v>
      </c>
      <c r="D317" s="10" t="s">
        <v>133</v>
      </c>
      <c r="E317" s="10" t="s">
        <v>66</v>
      </c>
      <c r="F317" s="10" t="s">
        <v>99</v>
      </c>
      <c r="G317" s="19" t="s">
        <v>109</v>
      </c>
      <c r="H317" s="24">
        <v>755</v>
      </c>
      <c r="I317" s="83"/>
      <c r="J317" s="116"/>
    </row>
    <row r="318" spans="1:10" ht="25.5">
      <c r="A318" s="62" t="s">
        <v>358</v>
      </c>
      <c r="B318" s="28" t="s">
        <v>240</v>
      </c>
      <c r="C318" s="28" t="s">
        <v>240</v>
      </c>
      <c r="D318" s="10" t="s">
        <v>133</v>
      </c>
      <c r="E318" s="10" t="s">
        <v>66</v>
      </c>
      <c r="F318" s="10" t="s">
        <v>312</v>
      </c>
      <c r="G318" s="19"/>
      <c r="H318" s="24">
        <f>H319</f>
        <v>5300</v>
      </c>
      <c r="I318" s="83"/>
      <c r="J318" s="115"/>
    </row>
    <row r="319" spans="1:10" ht="12.75">
      <c r="A319" s="55" t="s">
        <v>104</v>
      </c>
      <c r="B319" s="28" t="s">
        <v>240</v>
      </c>
      <c r="C319" s="28" t="s">
        <v>240</v>
      </c>
      <c r="D319" s="10" t="s">
        <v>133</v>
      </c>
      <c r="E319" s="10" t="s">
        <v>66</v>
      </c>
      <c r="F319" s="10" t="s">
        <v>312</v>
      </c>
      <c r="G319" s="19" t="s">
        <v>109</v>
      </c>
      <c r="H319" s="24">
        <v>5300</v>
      </c>
      <c r="I319" s="83"/>
      <c r="J319" s="115"/>
    </row>
    <row r="320" spans="1:10" ht="15" customHeight="1">
      <c r="A320" s="55" t="s">
        <v>426</v>
      </c>
      <c r="B320" s="28" t="s">
        <v>240</v>
      </c>
      <c r="C320" s="28" t="s">
        <v>240</v>
      </c>
      <c r="D320" s="10" t="s">
        <v>77</v>
      </c>
      <c r="E320" s="10" t="s">
        <v>233</v>
      </c>
      <c r="F320" s="10" t="s">
        <v>233</v>
      </c>
      <c r="G320" s="19"/>
      <c r="H320" s="24">
        <f>H321+H323</f>
        <v>374.5</v>
      </c>
      <c r="I320" s="83"/>
      <c r="J320" s="116"/>
    </row>
    <row r="321" spans="1:10" ht="12.75">
      <c r="A321" s="69" t="s">
        <v>427</v>
      </c>
      <c r="B321" s="28" t="s">
        <v>240</v>
      </c>
      <c r="C321" s="28" t="s">
        <v>240</v>
      </c>
      <c r="D321" s="10" t="s">
        <v>77</v>
      </c>
      <c r="E321" s="10" t="s">
        <v>244</v>
      </c>
      <c r="F321" s="10" t="s">
        <v>233</v>
      </c>
      <c r="G321" s="19"/>
      <c r="H321" s="24">
        <f>H322</f>
        <v>136.5</v>
      </c>
      <c r="I321" s="83"/>
      <c r="J321" s="116"/>
    </row>
    <row r="322" spans="1:10" ht="25.5">
      <c r="A322" s="55" t="s">
        <v>171</v>
      </c>
      <c r="B322" s="28" t="s">
        <v>240</v>
      </c>
      <c r="C322" s="28" t="s">
        <v>240</v>
      </c>
      <c r="D322" s="10" t="s">
        <v>77</v>
      </c>
      <c r="E322" s="10" t="s">
        <v>244</v>
      </c>
      <c r="F322" s="10" t="s">
        <v>233</v>
      </c>
      <c r="G322" s="19" t="s">
        <v>172</v>
      </c>
      <c r="H322" s="24">
        <f>97.5+39</f>
        <v>136.5</v>
      </c>
      <c r="I322" s="83"/>
      <c r="J322" s="116"/>
    </row>
    <row r="323" spans="1:10" ht="25.5">
      <c r="A323" s="72" t="s">
        <v>396</v>
      </c>
      <c r="B323" s="28" t="s">
        <v>240</v>
      </c>
      <c r="C323" s="28" t="s">
        <v>240</v>
      </c>
      <c r="D323" s="10" t="s">
        <v>77</v>
      </c>
      <c r="E323" s="10" t="s">
        <v>148</v>
      </c>
      <c r="F323" s="10" t="s">
        <v>233</v>
      </c>
      <c r="G323" s="19"/>
      <c r="H323" s="24">
        <f>H324</f>
        <v>238</v>
      </c>
      <c r="I323" s="83"/>
      <c r="J323" s="116"/>
    </row>
    <row r="324" spans="1:10" ht="25.5">
      <c r="A324" s="55" t="s">
        <v>171</v>
      </c>
      <c r="B324" s="28" t="s">
        <v>240</v>
      </c>
      <c r="C324" s="28" t="s">
        <v>240</v>
      </c>
      <c r="D324" s="10" t="s">
        <v>77</v>
      </c>
      <c r="E324" s="10" t="s">
        <v>148</v>
      </c>
      <c r="F324" s="10" t="s">
        <v>233</v>
      </c>
      <c r="G324" s="19" t="s">
        <v>172</v>
      </c>
      <c r="H324" s="24">
        <v>238</v>
      </c>
      <c r="I324" s="83"/>
      <c r="J324" s="116"/>
    </row>
    <row r="325" spans="1:10" ht="12.75">
      <c r="A325" s="55" t="s">
        <v>230</v>
      </c>
      <c r="B325" s="28" t="s">
        <v>240</v>
      </c>
      <c r="C325" s="28" t="s">
        <v>240</v>
      </c>
      <c r="D325" s="10" t="s">
        <v>189</v>
      </c>
      <c r="E325" s="10" t="s">
        <v>233</v>
      </c>
      <c r="F325" s="10" t="s">
        <v>233</v>
      </c>
      <c r="G325" s="19"/>
      <c r="H325" s="24">
        <f>H326</f>
        <v>4900</v>
      </c>
      <c r="I325" s="83"/>
      <c r="J325" s="116"/>
    </row>
    <row r="326" spans="1:10" ht="25.5">
      <c r="A326" s="55" t="s">
        <v>280</v>
      </c>
      <c r="B326" s="28" t="s">
        <v>240</v>
      </c>
      <c r="C326" s="28" t="s">
        <v>240</v>
      </c>
      <c r="D326" s="10" t="s">
        <v>189</v>
      </c>
      <c r="E326" s="10" t="s">
        <v>247</v>
      </c>
      <c r="F326" s="10" t="s">
        <v>233</v>
      </c>
      <c r="G326" s="19"/>
      <c r="H326" s="24">
        <f>H327</f>
        <v>4900</v>
      </c>
      <c r="I326" s="83"/>
      <c r="J326" s="116"/>
    </row>
    <row r="327" spans="1:10" ht="25.5">
      <c r="A327" s="55" t="s">
        <v>171</v>
      </c>
      <c r="B327" s="28" t="s">
        <v>240</v>
      </c>
      <c r="C327" s="28" t="s">
        <v>240</v>
      </c>
      <c r="D327" s="10" t="s">
        <v>189</v>
      </c>
      <c r="E327" s="10" t="s">
        <v>247</v>
      </c>
      <c r="F327" s="10" t="s">
        <v>233</v>
      </c>
      <c r="G327" s="19" t="s">
        <v>172</v>
      </c>
      <c r="H327" s="24">
        <v>4900</v>
      </c>
      <c r="I327" s="83"/>
      <c r="J327" s="116"/>
    </row>
    <row r="328" spans="1:10" ht="18" customHeight="1">
      <c r="A328" s="59" t="s">
        <v>195</v>
      </c>
      <c r="B328" s="29" t="s">
        <v>240</v>
      </c>
      <c r="C328" s="29" t="s">
        <v>247</v>
      </c>
      <c r="D328" s="26"/>
      <c r="E328" s="26"/>
      <c r="F328" s="26"/>
      <c r="G328" s="20"/>
      <c r="H328" s="25">
        <f>H329+H334+H339</f>
        <v>231798.145</v>
      </c>
      <c r="I328" s="82">
        <f>I332+I337+I333+I338</f>
        <v>2241.1150000000007</v>
      </c>
      <c r="J328" s="116"/>
    </row>
    <row r="329" spans="1:10" ht="32.25" customHeight="1">
      <c r="A329" s="55" t="s">
        <v>173</v>
      </c>
      <c r="B329" s="28" t="s">
        <v>240</v>
      </c>
      <c r="C329" s="28" t="s">
        <v>247</v>
      </c>
      <c r="D329" s="10" t="s">
        <v>134</v>
      </c>
      <c r="E329" s="10" t="s">
        <v>233</v>
      </c>
      <c r="F329" s="10" t="s">
        <v>233</v>
      </c>
      <c r="G329" s="19"/>
      <c r="H329" s="24">
        <f>H330</f>
        <v>40092.215000000004</v>
      </c>
      <c r="I329" s="83"/>
      <c r="J329" s="116"/>
    </row>
    <row r="330" spans="1:10" ht="12.75">
      <c r="A330" s="55" t="s">
        <v>160</v>
      </c>
      <c r="B330" s="28" t="s">
        <v>240</v>
      </c>
      <c r="C330" s="28" t="s">
        <v>247</v>
      </c>
      <c r="D330" s="10" t="s">
        <v>134</v>
      </c>
      <c r="E330" s="10" t="s">
        <v>66</v>
      </c>
      <c r="F330" s="10" t="s">
        <v>233</v>
      </c>
      <c r="G330" s="19"/>
      <c r="H330" s="24">
        <f>H331</f>
        <v>40092.215000000004</v>
      </c>
      <c r="I330" s="83"/>
      <c r="J330" s="116"/>
    </row>
    <row r="331" spans="1:10" ht="25.5">
      <c r="A331" s="55" t="s">
        <v>154</v>
      </c>
      <c r="B331" s="28" t="s">
        <v>240</v>
      </c>
      <c r="C331" s="28" t="s">
        <v>247</v>
      </c>
      <c r="D331" s="10" t="s">
        <v>134</v>
      </c>
      <c r="E331" s="10" t="s">
        <v>66</v>
      </c>
      <c r="F331" s="10" t="s">
        <v>66</v>
      </c>
      <c r="G331" s="19"/>
      <c r="H331" s="24">
        <f>H332+H333</f>
        <v>40092.215000000004</v>
      </c>
      <c r="I331" s="83"/>
      <c r="J331" s="116"/>
    </row>
    <row r="332" spans="1:10" ht="12.75">
      <c r="A332" s="55" t="s">
        <v>104</v>
      </c>
      <c r="B332" s="28" t="s">
        <v>240</v>
      </c>
      <c r="C332" s="28" t="s">
        <v>247</v>
      </c>
      <c r="D332" s="10" t="s">
        <v>134</v>
      </c>
      <c r="E332" s="10" t="s">
        <v>66</v>
      </c>
      <c r="F332" s="10" t="s">
        <v>66</v>
      </c>
      <c r="G332" s="19" t="s">
        <v>109</v>
      </c>
      <c r="H332" s="24">
        <f>39807+100-73.2</f>
        <v>39833.8</v>
      </c>
      <c r="I332" s="83">
        <f>100-73.2</f>
        <v>26.799999999999997</v>
      </c>
      <c r="J332" s="116"/>
    </row>
    <row r="333" spans="1:10" ht="25.5">
      <c r="A333" s="94" t="s">
        <v>437</v>
      </c>
      <c r="B333" s="88" t="s">
        <v>240</v>
      </c>
      <c r="C333" s="88" t="s">
        <v>247</v>
      </c>
      <c r="D333" s="89" t="s">
        <v>134</v>
      </c>
      <c r="E333" s="89" t="s">
        <v>66</v>
      </c>
      <c r="F333" s="89" t="s">
        <v>66</v>
      </c>
      <c r="G333" s="90" t="s">
        <v>438</v>
      </c>
      <c r="H333" s="91">
        <v>258.415</v>
      </c>
      <c r="I333" s="83">
        <v>258.415</v>
      </c>
      <c r="J333" s="116"/>
    </row>
    <row r="334" spans="1:10" ht="54.75" customHeight="1">
      <c r="A334" s="55" t="s">
        <v>258</v>
      </c>
      <c r="B334" s="28" t="s">
        <v>240</v>
      </c>
      <c r="C334" s="28" t="s">
        <v>247</v>
      </c>
      <c r="D334" s="10" t="s">
        <v>90</v>
      </c>
      <c r="E334" s="10" t="s">
        <v>233</v>
      </c>
      <c r="F334" s="10" t="s">
        <v>233</v>
      </c>
      <c r="G334" s="19"/>
      <c r="H334" s="24">
        <f>H335</f>
        <v>191205.93</v>
      </c>
      <c r="I334" s="83"/>
      <c r="J334" s="116"/>
    </row>
    <row r="335" spans="1:10" ht="15.75" customHeight="1">
      <c r="A335" s="55" t="s">
        <v>160</v>
      </c>
      <c r="B335" s="28" t="s">
        <v>240</v>
      </c>
      <c r="C335" s="28" t="s">
        <v>247</v>
      </c>
      <c r="D335" s="10" t="s">
        <v>90</v>
      </c>
      <c r="E335" s="10" t="s">
        <v>66</v>
      </c>
      <c r="F335" s="10" t="s">
        <v>233</v>
      </c>
      <c r="G335" s="19"/>
      <c r="H335" s="24">
        <f>H336</f>
        <v>191205.93</v>
      </c>
      <c r="I335" s="83"/>
      <c r="J335" s="116"/>
    </row>
    <row r="336" spans="1:10" ht="27" customHeight="1">
      <c r="A336" s="55" t="s">
        <v>154</v>
      </c>
      <c r="B336" s="28" t="s">
        <v>240</v>
      </c>
      <c r="C336" s="28" t="s">
        <v>247</v>
      </c>
      <c r="D336" s="10" t="s">
        <v>90</v>
      </c>
      <c r="E336" s="10" t="s">
        <v>66</v>
      </c>
      <c r="F336" s="10" t="s">
        <v>66</v>
      </c>
      <c r="G336" s="19"/>
      <c r="H336" s="24">
        <f>H337+H338</f>
        <v>191205.93</v>
      </c>
      <c r="I336" s="83"/>
      <c r="J336" s="116"/>
    </row>
    <row r="337" spans="1:10" ht="14.25" customHeight="1">
      <c r="A337" s="55" t="s">
        <v>104</v>
      </c>
      <c r="B337" s="28" t="s">
        <v>240</v>
      </c>
      <c r="C337" s="28" t="s">
        <v>247</v>
      </c>
      <c r="D337" s="10" t="s">
        <v>90</v>
      </c>
      <c r="E337" s="10" t="s">
        <v>66</v>
      </c>
      <c r="F337" s="10" t="s">
        <v>66</v>
      </c>
      <c r="G337" s="19" t="s">
        <v>109</v>
      </c>
      <c r="H337" s="24">
        <f>189250-2850-1899.9</f>
        <v>184500.1</v>
      </c>
      <c r="I337" s="83">
        <f>-2850-1899.9</f>
        <v>-4749.9</v>
      </c>
      <c r="J337" s="116"/>
    </row>
    <row r="338" spans="1:10" ht="25.5" customHeight="1">
      <c r="A338" s="94" t="s">
        <v>437</v>
      </c>
      <c r="B338" s="88" t="s">
        <v>240</v>
      </c>
      <c r="C338" s="88" t="s">
        <v>247</v>
      </c>
      <c r="D338" s="89" t="s">
        <v>90</v>
      </c>
      <c r="E338" s="89" t="s">
        <v>66</v>
      </c>
      <c r="F338" s="89" t="s">
        <v>66</v>
      </c>
      <c r="G338" s="90" t="s">
        <v>438</v>
      </c>
      <c r="H338" s="91">
        <v>6705.83</v>
      </c>
      <c r="I338" s="83">
        <v>6705.8</v>
      </c>
      <c r="J338" s="116"/>
    </row>
    <row r="339" spans="1:10" ht="12.75" customHeight="1">
      <c r="A339" s="62" t="s">
        <v>425</v>
      </c>
      <c r="B339" s="28" t="s">
        <v>240</v>
      </c>
      <c r="C339" s="28" t="s">
        <v>247</v>
      </c>
      <c r="D339" s="10" t="s">
        <v>77</v>
      </c>
      <c r="E339" s="10" t="s">
        <v>233</v>
      </c>
      <c r="F339" s="10" t="s">
        <v>233</v>
      </c>
      <c r="G339" s="19"/>
      <c r="H339" s="24">
        <f>H340</f>
        <v>500</v>
      </c>
      <c r="I339" s="83"/>
      <c r="J339" s="116"/>
    </row>
    <row r="340" spans="1:10" ht="31.5" customHeight="1">
      <c r="A340" s="65" t="s">
        <v>413</v>
      </c>
      <c r="B340" s="28" t="s">
        <v>240</v>
      </c>
      <c r="C340" s="28" t="s">
        <v>247</v>
      </c>
      <c r="D340" s="10" t="s">
        <v>77</v>
      </c>
      <c r="E340" s="10" t="s">
        <v>412</v>
      </c>
      <c r="F340" s="10" t="s">
        <v>233</v>
      </c>
      <c r="G340" s="19"/>
      <c r="H340" s="24">
        <f>H341</f>
        <v>500</v>
      </c>
      <c r="I340" s="83"/>
      <c r="J340" s="116"/>
    </row>
    <row r="341" spans="1:10" ht="18" customHeight="1">
      <c r="A341" s="62" t="s">
        <v>415</v>
      </c>
      <c r="B341" s="28" t="s">
        <v>240</v>
      </c>
      <c r="C341" s="28" t="s">
        <v>247</v>
      </c>
      <c r="D341" s="10" t="s">
        <v>77</v>
      </c>
      <c r="E341" s="10" t="s">
        <v>412</v>
      </c>
      <c r="F341" s="10" t="s">
        <v>233</v>
      </c>
      <c r="G341" s="19" t="s">
        <v>414</v>
      </c>
      <c r="H341" s="24">
        <v>500</v>
      </c>
      <c r="I341" s="83"/>
      <c r="J341" s="116"/>
    </row>
    <row r="342" spans="1:11" s="17" customFormat="1" ht="30" customHeight="1">
      <c r="A342" s="59" t="s">
        <v>293</v>
      </c>
      <c r="B342" s="29" t="s">
        <v>241</v>
      </c>
      <c r="C342" s="29"/>
      <c r="D342" s="26"/>
      <c r="E342" s="26"/>
      <c r="F342" s="26"/>
      <c r="G342" s="20"/>
      <c r="H342" s="25">
        <f>H343+H372+H376</f>
        <v>125881.1</v>
      </c>
      <c r="I342" s="82">
        <f>H342-J342</f>
        <v>2855.4000000000087</v>
      </c>
      <c r="J342" s="116">
        <v>123025.7</v>
      </c>
      <c r="K342" s="50"/>
    </row>
    <row r="343" spans="1:11" s="17" customFormat="1" ht="16.5" customHeight="1">
      <c r="A343" s="59" t="s">
        <v>174</v>
      </c>
      <c r="B343" s="29" t="s">
        <v>241</v>
      </c>
      <c r="C343" s="29" t="s">
        <v>232</v>
      </c>
      <c r="D343" s="26"/>
      <c r="E343" s="26"/>
      <c r="F343" s="26"/>
      <c r="G343" s="20"/>
      <c r="H343" s="25">
        <f>H344+H348+H352+H356+H361</f>
        <v>107187.3</v>
      </c>
      <c r="I343" s="82"/>
      <c r="J343" s="116"/>
      <c r="K343" s="50"/>
    </row>
    <row r="344" spans="1:10" ht="25.5">
      <c r="A344" s="55" t="s">
        <v>212</v>
      </c>
      <c r="B344" s="28" t="s">
        <v>241</v>
      </c>
      <c r="C344" s="28" t="s">
        <v>232</v>
      </c>
      <c r="D344" s="10" t="s">
        <v>85</v>
      </c>
      <c r="E344" s="10" t="s">
        <v>233</v>
      </c>
      <c r="F344" s="10" t="s">
        <v>233</v>
      </c>
      <c r="G344" s="19"/>
      <c r="H344" s="24">
        <f>H345</f>
        <v>11958.7</v>
      </c>
      <c r="I344" s="83"/>
      <c r="J344" s="116"/>
    </row>
    <row r="345" spans="1:10" ht="15.75" customHeight="1">
      <c r="A345" s="55" t="s">
        <v>160</v>
      </c>
      <c r="B345" s="28" t="s">
        <v>241</v>
      </c>
      <c r="C345" s="28" t="s">
        <v>232</v>
      </c>
      <c r="D345" s="10" t="s">
        <v>85</v>
      </c>
      <c r="E345" s="10" t="s">
        <v>66</v>
      </c>
      <c r="F345" s="10" t="s">
        <v>233</v>
      </c>
      <c r="G345" s="19"/>
      <c r="H345" s="24">
        <f>H346</f>
        <v>11958.7</v>
      </c>
      <c r="I345" s="83"/>
      <c r="J345" s="116"/>
    </row>
    <row r="346" spans="1:10" ht="27" customHeight="1">
      <c r="A346" s="55" t="s">
        <v>154</v>
      </c>
      <c r="B346" s="28" t="s">
        <v>241</v>
      </c>
      <c r="C346" s="28" t="s">
        <v>232</v>
      </c>
      <c r="D346" s="10" t="s">
        <v>85</v>
      </c>
      <c r="E346" s="10" t="s">
        <v>66</v>
      </c>
      <c r="F346" s="10" t="s">
        <v>66</v>
      </c>
      <c r="G346" s="19"/>
      <c r="H346" s="24">
        <f>H347</f>
        <v>11958.7</v>
      </c>
      <c r="I346" s="83"/>
      <c r="J346" s="116"/>
    </row>
    <row r="347" spans="1:11" ht="12.75">
      <c r="A347" s="55" t="s">
        <v>104</v>
      </c>
      <c r="B347" s="28" t="s">
        <v>241</v>
      </c>
      <c r="C347" s="28" t="s">
        <v>232</v>
      </c>
      <c r="D347" s="10" t="s">
        <v>85</v>
      </c>
      <c r="E347" s="10" t="s">
        <v>66</v>
      </c>
      <c r="F347" s="10" t="s">
        <v>66</v>
      </c>
      <c r="G347" s="19" t="s">
        <v>109</v>
      </c>
      <c r="H347" s="24">
        <f>10975+983.7</f>
        <v>11958.7</v>
      </c>
      <c r="I347" s="83">
        <v>983.7</v>
      </c>
      <c r="J347" s="116"/>
      <c r="K347" s="108">
        <f>I347+I355+I380+I351</f>
        <v>2855.4</v>
      </c>
    </row>
    <row r="348" spans="1:10" ht="18" customHeight="1">
      <c r="A348" s="55" t="s">
        <v>213</v>
      </c>
      <c r="B348" s="28" t="s">
        <v>241</v>
      </c>
      <c r="C348" s="28" t="s">
        <v>232</v>
      </c>
      <c r="D348" s="10" t="s">
        <v>86</v>
      </c>
      <c r="E348" s="10" t="s">
        <v>233</v>
      </c>
      <c r="F348" s="10" t="s">
        <v>233</v>
      </c>
      <c r="G348" s="19"/>
      <c r="H348" s="24">
        <f>H349</f>
        <v>959.6</v>
      </c>
      <c r="I348" s="83"/>
      <c r="J348" s="115"/>
    </row>
    <row r="349" spans="1:11" ht="12.75">
      <c r="A349" s="55" t="s">
        <v>160</v>
      </c>
      <c r="B349" s="28" t="s">
        <v>241</v>
      </c>
      <c r="C349" s="28" t="s">
        <v>232</v>
      </c>
      <c r="D349" s="10" t="s">
        <v>86</v>
      </c>
      <c r="E349" s="10" t="s">
        <v>66</v>
      </c>
      <c r="F349" s="10" t="s">
        <v>233</v>
      </c>
      <c r="G349" s="19"/>
      <c r="H349" s="24">
        <f>H350</f>
        <v>959.6</v>
      </c>
      <c r="I349" s="83"/>
      <c r="J349" s="116"/>
      <c r="K349" s="108">
        <f>I342-K347</f>
        <v>8.640199666842818E-12</v>
      </c>
    </row>
    <row r="350" spans="1:10" ht="25.5">
      <c r="A350" s="55" t="s">
        <v>154</v>
      </c>
      <c r="B350" s="28" t="s">
        <v>241</v>
      </c>
      <c r="C350" s="28" t="s">
        <v>232</v>
      </c>
      <c r="D350" s="10" t="s">
        <v>86</v>
      </c>
      <c r="E350" s="10" t="s">
        <v>66</v>
      </c>
      <c r="F350" s="10" t="s">
        <v>66</v>
      </c>
      <c r="G350" s="19"/>
      <c r="H350" s="24">
        <f>H351</f>
        <v>959.6</v>
      </c>
      <c r="I350" s="83"/>
      <c r="J350" s="116"/>
    </row>
    <row r="351" spans="1:10" ht="15" customHeight="1">
      <c r="A351" s="55" t="s">
        <v>104</v>
      </c>
      <c r="B351" s="28" t="s">
        <v>241</v>
      </c>
      <c r="C351" s="28" t="s">
        <v>232</v>
      </c>
      <c r="D351" s="10" t="s">
        <v>86</v>
      </c>
      <c r="E351" s="10" t="s">
        <v>66</v>
      </c>
      <c r="F351" s="10" t="s">
        <v>66</v>
      </c>
      <c r="G351" s="19" t="s">
        <v>109</v>
      </c>
      <c r="H351" s="24">
        <f>937+22.6</f>
        <v>959.6</v>
      </c>
      <c r="I351" s="83">
        <v>22.6</v>
      </c>
      <c r="J351" s="116"/>
    </row>
    <row r="352" spans="1:10" ht="17.25" customHeight="1">
      <c r="A352" s="55" t="s">
        <v>214</v>
      </c>
      <c r="B352" s="28" t="s">
        <v>241</v>
      </c>
      <c r="C352" s="28" t="s">
        <v>232</v>
      </c>
      <c r="D352" s="10" t="s">
        <v>87</v>
      </c>
      <c r="E352" s="10" t="s">
        <v>233</v>
      </c>
      <c r="F352" s="10" t="s">
        <v>233</v>
      </c>
      <c r="G352" s="19"/>
      <c r="H352" s="24">
        <f>H353</f>
        <v>58843.5</v>
      </c>
      <c r="I352" s="83"/>
      <c r="J352" s="115"/>
    </row>
    <row r="353" spans="1:10" ht="12.75">
      <c r="A353" s="55" t="s">
        <v>160</v>
      </c>
      <c r="B353" s="28" t="s">
        <v>241</v>
      </c>
      <c r="C353" s="28" t="s">
        <v>232</v>
      </c>
      <c r="D353" s="10" t="s">
        <v>87</v>
      </c>
      <c r="E353" s="10" t="s">
        <v>66</v>
      </c>
      <c r="F353" s="10" t="s">
        <v>233</v>
      </c>
      <c r="G353" s="19"/>
      <c r="H353" s="24">
        <f>H354</f>
        <v>58843.5</v>
      </c>
      <c r="I353" s="83"/>
      <c r="J353" s="116"/>
    </row>
    <row r="354" spans="1:10" ht="25.5">
      <c r="A354" s="55" t="s">
        <v>154</v>
      </c>
      <c r="B354" s="28" t="s">
        <v>241</v>
      </c>
      <c r="C354" s="28" t="s">
        <v>232</v>
      </c>
      <c r="D354" s="10" t="s">
        <v>87</v>
      </c>
      <c r="E354" s="10" t="s">
        <v>66</v>
      </c>
      <c r="F354" s="10" t="s">
        <v>66</v>
      </c>
      <c r="G354" s="19"/>
      <c r="H354" s="24">
        <f>H355</f>
        <v>58843.5</v>
      </c>
      <c r="I354" s="83"/>
      <c r="J354" s="116"/>
    </row>
    <row r="355" spans="1:10" ht="12.75">
      <c r="A355" s="55" t="s">
        <v>104</v>
      </c>
      <c r="B355" s="28" t="s">
        <v>241</v>
      </c>
      <c r="C355" s="28" t="s">
        <v>232</v>
      </c>
      <c r="D355" s="10" t="s">
        <v>87</v>
      </c>
      <c r="E355" s="10" t="s">
        <v>66</v>
      </c>
      <c r="F355" s="10" t="s">
        <v>66</v>
      </c>
      <c r="G355" s="19" t="s">
        <v>109</v>
      </c>
      <c r="H355" s="24">
        <f>2240+54482.2+300+1821.3</f>
        <v>58843.5</v>
      </c>
      <c r="I355" s="83">
        <v>1821.3</v>
      </c>
      <c r="J355" s="116"/>
    </row>
    <row r="356" spans="1:10" ht="29.25" customHeight="1">
      <c r="A356" s="55" t="s">
        <v>175</v>
      </c>
      <c r="B356" s="28" t="s">
        <v>241</v>
      </c>
      <c r="C356" s="28" t="s">
        <v>232</v>
      </c>
      <c r="D356" s="10" t="s">
        <v>88</v>
      </c>
      <c r="E356" s="10" t="s">
        <v>233</v>
      </c>
      <c r="F356" s="10" t="s">
        <v>233</v>
      </c>
      <c r="G356" s="19"/>
      <c r="H356" s="24">
        <f>H357+H359</f>
        <v>5924.5</v>
      </c>
      <c r="I356" s="83"/>
      <c r="J356" s="116"/>
    </row>
    <row r="357" spans="1:10" ht="38.25">
      <c r="A357" s="65" t="s">
        <v>387</v>
      </c>
      <c r="B357" s="28" t="s">
        <v>241</v>
      </c>
      <c r="C357" s="28" t="s">
        <v>232</v>
      </c>
      <c r="D357" s="10" t="s">
        <v>88</v>
      </c>
      <c r="E357" s="10" t="s">
        <v>239</v>
      </c>
      <c r="F357" s="10" t="s">
        <v>233</v>
      </c>
      <c r="G357" s="19"/>
      <c r="H357" s="24">
        <f>H358</f>
        <v>1016.5</v>
      </c>
      <c r="I357" s="83"/>
      <c r="J357" s="115"/>
    </row>
    <row r="358" spans="1:10" ht="12.75">
      <c r="A358" s="55" t="s">
        <v>104</v>
      </c>
      <c r="B358" s="28" t="s">
        <v>241</v>
      </c>
      <c r="C358" s="28" t="s">
        <v>232</v>
      </c>
      <c r="D358" s="10" t="s">
        <v>88</v>
      </c>
      <c r="E358" s="10" t="s">
        <v>239</v>
      </c>
      <c r="F358" s="10" t="s">
        <v>233</v>
      </c>
      <c r="G358" s="19" t="s">
        <v>109</v>
      </c>
      <c r="H358" s="24">
        <v>1016.5</v>
      </c>
      <c r="I358" s="83"/>
      <c r="J358" s="115"/>
    </row>
    <row r="359" spans="1:10" ht="30.75" customHeight="1">
      <c r="A359" s="61" t="s">
        <v>220</v>
      </c>
      <c r="B359" s="33" t="s">
        <v>241</v>
      </c>
      <c r="C359" s="33" t="s">
        <v>232</v>
      </c>
      <c r="D359" s="32" t="s">
        <v>88</v>
      </c>
      <c r="E359" s="32" t="s">
        <v>89</v>
      </c>
      <c r="F359" s="32" t="s">
        <v>233</v>
      </c>
      <c r="G359" s="19"/>
      <c r="H359" s="24">
        <f>H360</f>
        <v>4908</v>
      </c>
      <c r="I359" s="83"/>
      <c r="J359" s="116"/>
    </row>
    <row r="360" spans="1:10" ht="17.25" customHeight="1">
      <c r="A360" s="61" t="s">
        <v>108</v>
      </c>
      <c r="B360" s="33" t="s">
        <v>241</v>
      </c>
      <c r="C360" s="33" t="s">
        <v>232</v>
      </c>
      <c r="D360" s="32" t="s">
        <v>88</v>
      </c>
      <c r="E360" s="32" t="s">
        <v>89</v>
      </c>
      <c r="F360" s="32" t="s">
        <v>233</v>
      </c>
      <c r="G360" s="19" t="s">
        <v>114</v>
      </c>
      <c r="H360" s="24">
        <v>4908</v>
      </c>
      <c r="I360" s="83"/>
      <c r="J360" s="116"/>
    </row>
    <row r="361" spans="1:10" ht="15" customHeight="1">
      <c r="A361" s="55" t="s">
        <v>230</v>
      </c>
      <c r="B361" s="28" t="s">
        <v>241</v>
      </c>
      <c r="C361" s="28" t="s">
        <v>232</v>
      </c>
      <c r="D361" s="10" t="s">
        <v>189</v>
      </c>
      <c r="E361" s="10" t="s">
        <v>233</v>
      </c>
      <c r="F361" s="10" t="s">
        <v>233</v>
      </c>
      <c r="G361" s="19"/>
      <c r="H361" s="24">
        <f>H362+H364+H366+H368+H370</f>
        <v>29501</v>
      </c>
      <c r="I361" s="83"/>
      <c r="J361" s="116"/>
    </row>
    <row r="362" spans="1:10" ht="44.25" customHeight="1">
      <c r="A362" s="70" t="s">
        <v>388</v>
      </c>
      <c r="B362" s="28" t="s">
        <v>241</v>
      </c>
      <c r="C362" s="28" t="s">
        <v>232</v>
      </c>
      <c r="D362" s="10" t="s">
        <v>189</v>
      </c>
      <c r="E362" s="10" t="s">
        <v>242</v>
      </c>
      <c r="F362" s="10" t="s">
        <v>233</v>
      </c>
      <c r="G362" s="19"/>
      <c r="H362" s="24">
        <f>H363</f>
        <v>871</v>
      </c>
      <c r="I362" s="83"/>
      <c r="J362" s="116"/>
    </row>
    <row r="363" spans="1:10" ht="42" customHeight="1">
      <c r="A363" s="55" t="s">
        <v>115</v>
      </c>
      <c r="B363" s="28" t="s">
        <v>241</v>
      </c>
      <c r="C363" s="28" t="s">
        <v>232</v>
      </c>
      <c r="D363" s="10" t="s">
        <v>189</v>
      </c>
      <c r="E363" s="10" t="s">
        <v>242</v>
      </c>
      <c r="F363" s="10" t="s">
        <v>233</v>
      </c>
      <c r="G363" s="19" t="s">
        <v>179</v>
      </c>
      <c r="H363" s="24">
        <v>871</v>
      </c>
      <c r="I363" s="83"/>
      <c r="J363" s="116"/>
    </row>
    <row r="364" spans="1:10" ht="27" customHeight="1">
      <c r="A364" s="63" t="s">
        <v>392</v>
      </c>
      <c r="B364" s="28" t="s">
        <v>241</v>
      </c>
      <c r="C364" s="28" t="s">
        <v>232</v>
      </c>
      <c r="D364" s="10" t="s">
        <v>189</v>
      </c>
      <c r="E364" s="10" t="s">
        <v>243</v>
      </c>
      <c r="F364" s="10" t="s">
        <v>233</v>
      </c>
      <c r="G364" s="19"/>
      <c r="H364" s="24">
        <f>H365</f>
        <v>1800</v>
      </c>
      <c r="I364" s="83"/>
      <c r="J364" s="116"/>
    </row>
    <row r="365" spans="1:10" ht="38.25">
      <c r="A365" s="55" t="s">
        <v>115</v>
      </c>
      <c r="B365" s="28" t="s">
        <v>241</v>
      </c>
      <c r="C365" s="28" t="s">
        <v>232</v>
      </c>
      <c r="D365" s="10" t="s">
        <v>189</v>
      </c>
      <c r="E365" s="10" t="s">
        <v>243</v>
      </c>
      <c r="F365" s="10" t="s">
        <v>233</v>
      </c>
      <c r="G365" s="19" t="s">
        <v>179</v>
      </c>
      <c r="H365" s="24">
        <v>1800</v>
      </c>
      <c r="I365" s="83"/>
      <c r="J365" s="116"/>
    </row>
    <row r="366" spans="1:10" ht="25.5">
      <c r="A366" s="63" t="s">
        <v>400</v>
      </c>
      <c r="B366" s="28" t="s">
        <v>241</v>
      </c>
      <c r="C366" s="28" t="s">
        <v>232</v>
      </c>
      <c r="D366" s="10" t="s">
        <v>189</v>
      </c>
      <c r="E366" s="10" t="s">
        <v>244</v>
      </c>
      <c r="F366" s="10" t="s">
        <v>233</v>
      </c>
      <c r="G366" s="19"/>
      <c r="H366" s="24">
        <f>H367</f>
        <v>2380</v>
      </c>
      <c r="I366" s="83"/>
      <c r="J366" s="116"/>
    </row>
    <row r="367" spans="1:10" ht="38.25">
      <c r="A367" s="55" t="s">
        <v>115</v>
      </c>
      <c r="B367" s="28" t="s">
        <v>241</v>
      </c>
      <c r="C367" s="28" t="s">
        <v>232</v>
      </c>
      <c r="D367" s="10" t="s">
        <v>189</v>
      </c>
      <c r="E367" s="10" t="s">
        <v>244</v>
      </c>
      <c r="F367" s="10" t="s">
        <v>233</v>
      </c>
      <c r="G367" s="19" t="s">
        <v>179</v>
      </c>
      <c r="H367" s="24">
        <v>2380</v>
      </c>
      <c r="I367" s="83"/>
      <c r="J367" s="116"/>
    </row>
    <row r="368" spans="1:10" ht="25.5">
      <c r="A368" s="63" t="s">
        <v>395</v>
      </c>
      <c r="B368" s="28" t="s">
        <v>241</v>
      </c>
      <c r="C368" s="28" t="s">
        <v>232</v>
      </c>
      <c r="D368" s="10" t="s">
        <v>189</v>
      </c>
      <c r="E368" s="10" t="s">
        <v>245</v>
      </c>
      <c r="F368" s="10" t="s">
        <v>233</v>
      </c>
      <c r="G368" s="19"/>
      <c r="H368" s="24">
        <f>H369</f>
        <v>18900</v>
      </c>
      <c r="I368" s="83"/>
      <c r="J368" s="116"/>
    </row>
    <row r="369" spans="1:10" ht="38.25">
      <c r="A369" s="55" t="s">
        <v>115</v>
      </c>
      <c r="B369" s="28" t="s">
        <v>241</v>
      </c>
      <c r="C369" s="28" t="s">
        <v>232</v>
      </c>
      <c r="D369" s="10" t="s">
        <v>189</v>
      </c>
      <c r="E369" s="10" t="s">
        <v>245</v>
      </c>
      <c r="F369" s="10" t="s">
        <v>233</v>
      </c>
      <c r="G369" s="19" t="s">
        <v>179</v>
      </c>
      <c r="H369" s="24">
        <v>18900</v>
      </c>
      <c r="I369" s="83"/>
      <c r="J369" s="115"/>
    </row>
    <row r="370" spans="1:10" ht="38.25">
      <c r="A370" s="63" t="s">
        <v>294</v>
      </c>
      <c r="B370" s="28" t="s">
        <v>241</v>
      </c>
      <c r="C370" s="28" t="s">
        <v>232</v>
      </c>
      <c r="D370" s="10" t="s">
        <v>189</v>
      </c>
      <c r="E370" s="10" t="s">
        <v>246</v>
      </c>
      <c r="F370" s="10" t="s">
        <v>233</v>
      </c>
      <c r="G370" s="19"/>
      <c r="H370" s="24">
        <f>H371</f>
        <v>5550</v>
      </c>
      <c r="I370" s="83"/>
      <c r="J370" s="116"/>
    </row>
    <row r="371" spans="1:10" ht="38.25">
      <c r="A371" s="55" t="s">
        <v>115</v>
      </c>
      <c r="B371" s="28" t="s">
        <v>241</v>
      </c>
      <c r="C371" s="28" t="s">
        <v>232</v>
      </c>
      <c r="D371" s="10" t="s">
        <v>189</v>
      </c>
      <c r="E371" s="10" t="s">
        <v>246</v>
      </c>
      <c r="F371" s="10" t="s">
        <v>233</v>
      </c>
      <c r="G371" s="19" t="s">
        <v>179</v>
      </c>
      <c r="H371" s="24">
        <v>5550</v>
      </c>
      <c r="I371" s="83"/>
      <c r="J371" s="116"/>
    </row>
    <row r="372" spans="1:11" s="17" customFormat="1" ht="17.25" customHeight="1">
      <c r="A372" s="59" t="s">
        <v>196</v>
      </c>
      <c r="B372" s="29" t="s">
        <v>241</v>
      </c>
      <c r="C372" s="29" t="s">
        <v>236</v>
      </c>
      <c r="D372" s="26"/>
      <c r="E372" s="26"/>
      <c r="F372" s="26"/>
      <c r="G372" s="20"/>
      <c r="H372" s="25">
        <f>H373</f>
        <v>13080</v>
      </c>
      <c r="I372" s="82"/>
      <c r="J372" s="116"/>
      <c r="K372" s="50"/>
    </row>
    <row r="373" spans="1:10" ht="27.75" customHeight="1">
      <c r="A373" s="55" t="s">
        <v>176</v>
      </c>
      <c r="B373" s="28" t="s">
        <v>241</v>
      </c>
      <c r="C373" s="28" t="s">
        <v>236</v>
      </c>
      <c r="D373" s="10" t="s">
        <v>91</v>
      </c>
      <c r="E373" s="10" t="s">
        <v>233</v>
      </c>
      <c r="F373" s="10" t="s">
        <v>233</v>
      </c>
      <c r="G373" s="19"/>
      <c r="H373" s="24">
        <f>H374</f>
        <v>13080</v>
      </c>
      <c r="I373" s="83"/>
      <c r="J373" s="116"/>
    </row>
    <row r="374" spans="1:10" ht="29.25" customHeight="1">
      <c r="A374" s="55" t="s">
        <v>220</v>
      </c>
      <c r="B374" s="28" t="s">
        <v>241</v>
      </c>
      <c r="C374" s="28" t="s">
        <v>236</v>
      </c>
      <c r="D374" s="10" t="s">
        <v>91</v>
      </c>
      <c r="E374" s="10" t="s">
        <v>89</v>
      </c>
      <c r="F374" s="10" t="s">
        <v>233</v>
      </c>
      <c r="G374" s="19"/>
      <c r="H374" s="24">
        <f>H375</f>
        <v>13080</v>
      </c>
      <c r="I374" s="83"/>
      <c r="J374" s="116"/>
    </row>
    <row r="375" spans="1:10" ht="15" customHeight="1">
      <c r="A375" s="55" t="s">
        <v>107</v>
      </c>
      <c r="B375" s="28" t="s">
        <v>241</v>
      </c>
      <c r="C375" s="28" t="s">
        <v>236</v>
      </c>
      <c r="D375" s="10" t="s">
        <v>91</v>
      </c>
      <c r="E375" s="10" t="s">
        <v>89</v>
      </c>
      <c r="F375" s="10" t="s">
        <v>233</v>
      </c>
      <c r="G375" s="19" t="s">
        <v>113</v>
      </c>
      <c r="H375" s="24">
        <v>13080</v>
      </c>
      <c r="I375" s="83"/>
      <c r="J375" s="116"/>
    </row>
    <row r="376" spans="1:11" s="17" customFormat="1" ht="30.75" customHeight="1">
      <c r="A376" s="59" t="s">
        <v>177</v>
      </c>
      <c r="B376" s="29" t="s">
        <v>241</v>
      </c>
      <c r="C376" s="29" t="s">
        <v>239</v>
      </c>
      <c r="D376" s="26"/>
      <c r="E376" s="26"/>
      <c r="F376" s="26"/>
      <c r="G376" s="20"/>
      <c r="H376" s="25">
        <f>H377</f>
        <v>5613.8</v>
      </c>
      <c r="I376" s="82">
        <f>H376-J352</f>
        <v>5613.8</v>
      </c>
      <c r="J376" s="116"/>
      <c r="K376" s="50"/>
    </row>
    <row r="377" spans="1:10" ht="55.5" customHeight="1">
      <c r="A377" s="55" t="s">
        <v>258</v>
      </c>
      <c r="B377" s="28" t="s">
        <v>241</v>
      </c>
      <c r="C377" s="28" t="s">
        <v>239</v>
      </c>
      <c r="D377" s="10" t="s">
        <v>90</v>
      </c>
      <c r="E377" s="10" t="s">
        <v>233</v>
      </c>
      <c r="F377" s="10" t="s">
        <v>233</v>
      </c>
      <c r="G377" s="19"/>
      <c r="H377" s="24">
        <f>H378</f>
        <v>5613.8</v>
      </c>
      <c r="I377" s="83"/>
      <c r="J377" s="115"/>
    </row>
    <row r="378" spans="1:10" ht="12.75">
      <c r="A378" s="55" t="s">
        <v>160</v>
      </c>
      <c r="B378" s="28" t="s">
        <v>241</v>
      </c>
      <c r="C378" s="28" t="s">
        <v>239</v>
      </c>
      <c r="D378" s="10" t="s">
        <v>90</v>
      </c>
      <c r="E378" s="10" t="s">
        <v>66</v>
      </c>
      <c r="F378" s="10" t="s">
        <v>233</v>
      </c>
      <c r="G378" s="19"/>
      <c r="H378" s="24">
        <f>H379</f>
        <v>5613.8</v>
      </c>
      <c r="I378" s="83"/>
      <c r="J378" s="116"/>
    </row>
    <row r="379" spans="1:10" ht="27" customHeight="1">
      <c r="A379" s="55" t="s">
        <v>154</v>
      </c>
      <c r="B379" s="28" t="s">
        <v>241</v>
      </c>
      <c r="C379" s="28" t="s">
        <v>239</v>
      </c>
      <c r="D379" s="10" t="s">
        <v>90</v>
      </c>
      <c r="E379" s="10" t="s">
        <v>66</v>
      </c>
      <c r="F379" s="10" t="s">
        <v>66</v>
      </c>
      <c r="G379" s="19"/>
      <c r="H379" s="24">
        <f>H380</f>
        <v>5613.8</v>
      </c>
      <c r="I379" s="83"/>
      <c r="J379" s="116"/>
    </row>
    <row r="380" spans="1:10" ht="12.75">
      <c r="A380" s="55" t="s">
        <v>104</v>
      </c>
      <c r="B380" s="28" t="s">
        <v>241</v>
      </c>
      <c r="C380" s="28" t="s">
        <v>239</v>
      </c>
      <c r="D380" s="10" t="s">
        <v>90</v>
      </c>
      <c r="E380" s="10" t="s">
        <v>66</v>
      </c>
      <c r="F380" s="10" t="s">
        <v>66</v>
      </c>
      <c r="G380" s="19" t="s">
        <v>109</v>
      </c>
      <c r="H380" s="24">
        <f>5586+27.8</f>
        <v>5613.8</v>
      </c>
      <c r="I380" s="83">
        <v>27.8</v>
      </c>
      <c r="J380" s="116"/>
    </row>
    <row r="381" spans="1:11" s="17" customFormat="1" ht="18" customHeight="1">
      <c r="A381" s="59" t="s">
        <v>178</v>
      </c>
      <c r="B381" s="29" t="s">
        <v>247</v>
      </c>
      <c r="C381" s="29"/>
      <c r="D381" s="26"/>
      <c r="E381" s="26"/>
      <c r="F381" s="26"/>
      <c r="G381" s="20"/>
      <c r="H381" s="25">
        <f>H382+H399+H404+H414+H418</f>
        <v>910114.7</v>
      </c>
      <c r="I381" s="82">
        <f>H381-J381</f>
        <v>-58819.5</v>
      </c>
      <c r="J381" s="116">
        <v>968934.2</v>
      </c>
      <c r="K381" s="107"/>
    </row>
    <row r="382" spans="1:11" s="17" customFormat="1" ht="17.25" customHeight="1">
      <c r="A382" s="59" t="s">
        <v>197</v>
      </c>
      <c r="B382" s="29" t="s">
        <v>247</v>
      </c>
      <c r="C382" s="29" t="s">
        <v>232</v>
      </c>
      <c r="D382" s="26"/>
      <c r="E382" s="26"/>
      <c r="F382" s="26"/>
      <c r="G382" s="20"/>
      <c r="H382" s="25">
        <f>H387+H393+H383+H397</f>
        <v>344958.718</v>
      </c>
      <c r="I382" s="82">
        <f>I383+I392+I396+I398+I390</f>
        <v>23460.718</v>
      </c>
      <c r="J382" s="116"/>
      <c r="K382" s="107"/>
    </row>
    <row r="383" spans="1:11" s="17" customFormat="1" ht="17.25" customHeight="1">
      <c r="A383" s="55" t="s">
        <v>156</v>
      </c>
      <c r="B383" s="28" t="s">
        <v>247</v>
      </c>
      <c r="C383" s="28" t="s">
        <v>232</v>
      </c>
      <c r="D383" s="10" t="s">
        <v>263</v>
      </c>
      <c r="E383" s="10" t="s">
        <v>233</v>
      </c>
      <c r="F383" s="10" t="s">
        <v>233</v>
      </c>
      <c r="G383" s="19"/>
      <c r="H383" s="85">
        <f>H384</f>
        <v>1501</v>
      </c>
      <c r="I383" s="82">
        <v>1501</v>
      </c>
      <c r="J383" s="116"/>
      <c r="K383" s="107"/>
    </row>
    <row r="384" spans="1:11" s="17" customFormat="1" ht="22.5" customHeight="1">
      <c r="A384" s="55" t="s">
        <v>151</v>
      </c>
      <c r="B384" s="28" t="s">
        <v>247</v>
      </c>
      <c r="C384" s="28" t="s">
        <v>232</v>
      </c>
      <c r="D384" s="10" t="s">
        <v>263</v>
      </c>
      <c r="E384" s="10" t="s">
        <v>237</v>
      </c>
      <c r="F384" s="10" t="s">
        <v>233</v>
      </c>
      <c r="G384" s="19"/>
      <c r="H384" s="85">
        <f>H385</f>
        <v>1501</v>
      </c>
      <c r="I384" s="82"/>
      <c r="J384" s="116"/>
      <c r="K384" s="50"/>
    </row>
    <row r="385" spans="1:11" s="17" customFormat="1" ht="24" customHeight="1">
      <c r="A385" s="61" t="s">
        <v>264</v>
      </c>
      <c r="B385" s="28" t="s">
        <v>247</v>
      </c>
      <c r="C385" s="28" t="s">
        <v>232</v>
      </c>
      <c r="D385" s="10" t="s">
        <v>263</v>
      </c>
      <c r="E385" s="10" t="s">
        <v>237</v>
      </c>
      <c r="F385" s="10" t="s">
        <v>232</v>
      </c>
      <c r="G385" s="19"/>
      <c r="H385" s="85">
        <f>H386</f>
        <v>1501</v>
      </c>
      <c r="I385" s="82"/>
      <c r="J385" s="115"/>
      <c r="K385" s="50"/>
    </row>
    <row r="386" spans="1:11" s="17" customFormat="1" ht="17.25" customHeight="1">
      <c r="A386" s="55" t="s">
        <v>104</v>
      </c>
      <c r="B386" s="28" t="s">
        <v>247</v>
      </c>
      <c r="C386" s="28" t="s">
        <v>232</v>
      </c>
      <c r="D386" s="10" t="s">
        <v>263</v>
      </c>
      <c r="E386" s="10" t="s">
        <v>237</v>
      </c>
      <c r="F386" s="10" t="s">
        <v>232</v>
      </c>
      <c r="G386" s="19" t="s">
        <v>109</v>
      </c>
      <c r="H386" s="85">
        <v>1501</v>
      </c>
      <c r="I386" s="82"/>
      <c r="J386" s="116"/>
      <c r="K386" s="50"/>
    </row>
    <row r="387" spans="1:10" ht="12.75">
      <c r="A387" s="55" t="s">
        <v>288</v>
      </c>
      <c r="B387" s="28" t="s">
        <v>247</v>
      </c>
      <c r="C387" s="28" t="s">
        <v>232</v>
      </c>
      <c r="D387" s="10" t="s">
        <v>92</v>
      </c>
      <c r="E387" s="10" t="s">
        <v>233</v>
      </c>
      <c r="F387" s="10" t="s">
        <v>233</v>
      </c>
      <c r="G387" s="19"/>
      <c r="H387" s="24">
        <f>H388</f>
        <v>271779.058</v>
      </c>
      <c r="I387" s="83"/>
      <c r="J387" s="116"/>
    </row>
    <row r="388" spans="1:10" ht="17.25" customHeight="1">
      <c r="A388" s="55" t="s">
        <v>160</v>
      </c>
      <c r="B388" s="28" t="s">
        <v>247</v>
      </c>
      <c r="C388" s="28" t="s">
        <v>232</v>
      </c>
      <c r="D388" s="10" t="s">
        <v>92</v>
      </c>
      <c r="E388" s="10" t="s">
        <v>66</v>
      </c>
      <c r="F388" s="10" t="s">
        <v>233</v>
      </c>
      <c r="G388" s="19"/>
      <c r="H388" s="24">
        <f>H391+H389</f>
        <v>271779.058</v>
      </c>
      <c r="I388" s="83"/>
      <c r="J388" s="116"/>
    </row>
    <row r="389" spans="1:10" ht="45.75" customHeight="1">
      <c r="A389" s="55" t="s">
        <v>461</v>
      </c>
      <c r="B389" s="28" t="s">
        <v>247</v>
      </c>
      <c r="C389" s="28" t="s">
        <v>232</v>
      </c>
      <c r="D389" s="10" t="s">
        <v>92</v>
      </c>
      <c r="E389" s="10" t="s">
        <v>66</v>
      </c>
      <c r="F389" s="10" t="s">
        <v>452</v>
      </c>
      <c r="G389" s="19"/>
      <c r="H389" s="24">
        <f>H390</f>
        <v>950</v>
      </c>
      <c r="I389" s="83"/>
      <c r="J389" s="116"/>
    </row>
    <row r="390" spans="1:10" ht="17.25" customHeight="1">
      <c r="A390" s="55" t="s">
        <v>104</v>
      </c>
      <c r="B390" s="28" t="s">
        <v>247</v>
      </c>
      <c r="C390" s="28" t="s">
        <v>232</v>
      </c>
      <c r="D390" s="10" t="s">
        <v>92</v>
      </c>
      <c r="E390" s="10" t="s">
        <v>66</v>
      </c>
      <c r="F390" s="10" t="s">
        <v>452</v>
      </c>
      <c r="G390" s="19" t="s">
        <v>109</v>
      </c>
      <c r="H390" s="24">
        <v>950</v>
      </c>
      <c r="I390" s="83">
        <v>950</v>
      </c>
      <c r="J390" s="116"/>
    </row>
    <row r="391" spans="1:10" ht="25.5">
      <c r="A391" s="55" t="s">
        <v>154</v>
      </c>
      <c r="B391" s="28" t="s">
        <v>247</v>
      </c>
      <c r="C391" s="28" t="s">
        <v>232</v>
      </c>
      <c r="D391" s="10" t="s">
        <v>92</v>
      </c>
      <c r="E391" s="10" t="s">
        <v>66</v>
      </c>
      <c r="F391" s="10" t="s">
        <v>66</v>
      </c>
      <c r="G391" s="19"/>
      <c r="H391" s="24">
        <f>H392</f>
        <v>270829.058</v>
      </c>
      <c r="I391" s="83"/>
      <c r="J391" s="115"/>
    </row>
    <row r="392" spans="1:10" ht="12.75">
      <c r="A392" s="55" t="s">
        <v>104</v>
      </c>
      <c r="B392" s="28" t="s">
        <v>247</v>
      </c>
      <c r="C392" s="28" t="s">
        <v>232</v>
      </c>
      <c r="D392" s="10" t="s">
        <v>92</v>
      </c>
      <c r="E392" s="10" t="s">
        <v>66</v>
      </c>
      <c r="F392" s="10" t="s">
        <v>66</v>
      </c>
      <c r="G392" s="19" t="s">
        <v>109</v>
      </c>
      <c r="H392" s="24">
        <f>18000+250396+900+1738-204.942</f>
        <v>270829.058</v>
      </c>
      <c r="I392" s="83">
        <f>1738-204.942</f>
        <v>1533.058</v>
      </c>
      <c r="J392" s="116"/>
    </row>
    <row r="393" spans="1:10" ht="15" customHeight="1">
      <c r="A393" s="55" t="s">
        <v>123</v>
      </c>
      <c r="B393" s="28" t="s">
        <v>247</v>
      </c>
      <c r="C393" s="28" t="s">
        <v>232</v>
      </c>
      <c r="D393" s="10" t="s">
        <v>93</v>
      </c>
      <c r="E393" s="10" t="s">
        <v>233</v>
      </c>
      <c r="F393" s="10" t="s">
        <v>233</v>
      </c>
      <c r="G393" s="19"/>
      <c r="H393" s="24">
        <f>H394</f>
        <v>52678.66</v>
      </c>
      <c r="I393" s="83"/>
      <c r="J393" s="116"/>
    </row>
    <row r="394" spans="1:10" ht="16.5" customHeight="1">
      <c r="A394" s="55" t="s">
        <v>160</v>
      </c>
      <c r="B394" s="28" t="s">
        <v>247</v>
      </c>
      <c r="C394" s="28" t="s">
        <v>232</v>
      </c>
      <c r="D394" s="10" t="s">
        <v>93</v>
      </c>
      <c r="E394" s="10" t="s">
        <v>66</v>
      </c>
      <c r="F394" s="10" t="s">
        <v>233</v>
      </c>
      <c r="G394" s="19"/>
      <c r="H394" s="24">
        <f>H395</f>
        <v>52678.66</v>
      </c>
      <c r="I394" s="83"/>
      <c r="J394" s="116"/>
    </row>
    <row r="395" spans="1:10" ht="25.5">
      <c r="A395" s="55" t="s">
        <v>154</v>
      </c>
      <c r="B395" s="28" t="s">
        <v>247</v>
      </c>
      <c r="C395" s="28" t="s">
        <v>232</v>
      </c>
      <c r="D395" s="10" t="s">
        <v>93</v>
      </c>
      <c r="E395" s="10" t="s">
        <v>66</v>
      </c>
      <c r="F395" s="10" t="s">
        <v>66</v>
      </c>
      <c r="G395" s="19"/>
      <c r="H395" s="24">
        <f>H396</f>
        <v>52678.66</v>
      </c>
      <c r="I395" s="83"/>
      <c r="J395" s="116"/>
    </row>
    <row r="396" spans="1:10" ht="12.75">
      <c r="A396" s="55" t="s">
        <v>104</v>
      </c>
      <c r="B396" s="28" t="s">
        <v>247</v>
      </c>
      <c r="C396" s="28" t="s">
        <v>232</v>
      </c>
      <c r="D396" s="10" t="s">
        <v>93</v>
      </c>
      <c r="E396" s="10" t="s">
        <v>66</v>
      </c>
      <c r="F396" s="10" t="s">
        <v>66</v>
      </c>
      <c r="G396" s="19" t="s">
        <v>109</v>
      </c>
      <c r="H396" s="24">
        <f>5500+43702+3000+530-53.34</f>
        <v>52678.66</v>
      </c>
      <c r="I396" s="83">
        <f>530-53.34</f>
        <v>476.65999999999997</v>
      </c>
      <c r="J396" s="116"/>
    </row>
    <row r="397" spans="1:10" ht="38.25">
      <c r="A397" s="92" t="s">
        <v>439</v>
      </c>
      <c r="B397" s="88" t="s">
        <v>247</v>
      </c>
      <c r="C397" s="88" t="s">
        <v>232</v>
      </c>
      <c r="D397" s="88" t="s">
        <v>95</v>
      </c>
      <c r="E397" s="95" t="s">
        <v>440</v>
      </c>
      <c r="F397" s="96" t="s">
        <v>233</v>
      </c>
      <c r="G397" s="97"/>
      <c r="H397" s="24">
        <f>H398</f>
        <v>19000</v>
      </c>
      <c r="I397" s="83"/>
      <c r="J397" s="116"/>
    </row>
    <row r="398" spans="1:10" ht="12.75">
      <c r="A398" s="92" t="s">
        <v>104</v>
      </c>
      <c r="B398" s="88" t="s">
        <v>247</v>
      </c>
      <c r="C398" s="88" t="s">
        <v>232</v>
      </c>
      <c r="D398" s="88" t="s">
        <v>95</v>
      </c>
      <c r="E398" s="95" t="s">
        <v>440</v>
      </c>
      <c r="F398" s="96" t="s">
        <v>233</v>
      </c>
      <c r="G398" s="97" t="s">
        <v>109</v>
      </c>
      <c r="H398" s="24">
        <v>19000</v>
      </c>
      <c r="I398" s="83">
        <v>19000</v>
      </c>
      <c r="J398" s="116"/>
    </row>
    <row r="399" spans="1:11" s="17" customFormat="1" ht="16.5" customHeight="1">
      <c r="A399" s="59" t="s">
        <v>198</v>
      </c>
      <c r="B399" s="29" t="s">
        <v>247</v>
      </c>
      <c r="C399" s="29" t="s">
        <v>234</v>
      </c>
      <c r="D399" s="26"/>
      <c r="E399" s="26"/>
      <c r="F399" s="26"/>
      <c r="G399" s="20"/>
      <c r="H399" s="25">
        <f>H400</f>
        <v>121948.34</v>
      </c>
      <c r="I399" s="82">
        <f>H399-J369</f>
        <v>121948.34</v>
      </c>
      <c r="J399" s="116"/>
      <c r="K399" s="50"/>
    </row>
    <row r="400" spans="1:10" ht="13.5" customHeight="1">
      <c r="A400" s="55" t="s">
        <v>289</v>
      </c>
      <c r="B400" s="28" t="s">
        <v>247</v>
      </c>
      <c r="C400" s="28" t="s">
        <v>234</v>
      </c>
      <c r="D400" s="10" t="s">
        <v>94</v>
      </c>
      <c r="E400" s="10" t="s">
        <v>233</v>
      </c>
      <c r="F400" s="10" t="s">
        <v>233</v>
      </c>
      <c r="G400" s="19"/>
      <c r="H400" s="24">
        <f>H401</f>
        <v>121948.34</v>
      </c>
      <c r="I400" s="83"/>
      <c r="J400" s="116"/>
    </row>
    <row r="401" spans="1:10" ht="12.75">
      <c r="A401" s="55" t="s">
        <v>160</v>
      </c>
      <c r="B401" s="28" t="s">
        <v>247</v>
      </c>
      <c r="C401" s="28" t="s">
        <v>234</v>
      </c>
      <c r="D401" s="10" t="s">
        <v>94</v>
      </c>
      <c r="E401" s="10" t="s">
        <v>66</v>
      </c>
      <c r="F401" s="10" t="s">
        <v>233</v>
      </c>
      <c r="G401" s="19"/>
      <c r="H401" s="24">
        <f>H402</f>
        <v>121948.34</v>
      </c>
      <c r="I401" s="83"/>
      <c r="J401" s="116"/>
    </row>
    <row r="402" spans="1:10" ht="25.5">
      <c r="A402" s="55" t="s">
        <v>154</v>
      </c>
      <c r="B402" s="28" t="s">
        <v>247</v>
      </c>
      <c r="C402" s="28" t="s">
        <v>234</v>
      </c>
      <c r="D402" s="10" t="s">
        <v>94</v>
      </c>
      <c r="E402" s="10" t="s">
        <v>66</v>
      </c>
      <c r="F402" s="10" t="s">
        <v>66</v>
      </c>
      <c r="G402" s="19"/>
      <c r="H402" s="24">
        <f>H403</f>
        <v>121948.34</v>
      </c>
      <c r="I402" s="83"/>
      <c r="J402" s="116"/>
    </row>
    <row r="403" spans="1:10" ht="12.75">
      <c r="A403" s="55" t="s">
        <v>104</v>
      </c>
      <c r="B403" s="28" t="s">
        <v>247</v>
      </c>
      <c r="C403" s="28" t="s">
        <v>234</v>
      </c>
      <c r="D403" s="10" t="s">
        <v>94</v>
      </c>
      <c r="E403" s="10" t="s">
        <v>66</v>
      </c>
      <c r="F403" s="10" t="s">
        <v>66</v>
      </c>
      <c r="G403" s="19" t="s">
        <v>109</v>
      </c>
      <c r="H403" s="24">
        <f>4300+121053-3900+325+170.34</f>
        <v>121948.34</v>
      </c>
      <c r="I403" s="83">
        <f>325+170.34</f>
        <v>495.34000000000003</v>
      </c>
      <c r="J403" s="116"/>
    </row>
    <row r="404" spans="1:11" s="17" customFormat="1" ht="17.25" customHeight="1">
      <c r="A404" s="59" t="s">
        <v>199</v>
      </c>
      <c r="B404" s="29" t="s">
        <v>247</v>
      </c>
      <c r="C404" s="29" t="s">
        <v>236</v>
      </c>
      <c r="D404" s="26"/>
      <c r="E404" s="26"/>
      <c r="F404" s="26"/>
      <c r="G404" s="20"/>
      <c r="H404" s="25">
        <f>H405+H411</f>
        <v>163782.942</v>
      </c>
      <c r="I404" s="82">
        <f>H404-J377</f>
        <v>163782.942</v>
      </c>
      <c r="J404" s="116"/>
      <c r="K404" s="50"/>
    </row>
    <row r="405" spans="1:10" ht="12.75">
      <c r="A405" s="55" t="s">
        <v>288</v>
      </c>
      <c r="B405" s="28" t="s">
        <v>247</v>
      </c>
      <c r="C405" s="28" t="s">
        <v>236</v>
      </c>
      <c r="D405" s="10" t="s">
        <v>92</v>
      </c>
      <c r="E405" s="10" t="s">
        <v>233</v>
      </c>
      <c r="F405" s="10" t="s">
        <v>233</v>
      </c>
      <c r="G405" s="19"/>
      <c r="H405" s="24">
        <f>H406</f>
        <v>141096.942</v>
      </c>
      <c r="I405" s="83"/>
      <c r="J405" s="116"/>
    </row>
    <row r="406" spans="1:10" ht="17.25" customHeight="1">
      <c r="A406" s="55" t="s">
        <v>160</v>
      </c>
      <c r="B406" s="28" t="s">
        <v>247</v>
      </c>
      <c r="C406" s="28" t="s">
        <v>236</v>
      </c>
      <c r="D406" s="10" t="s">
        <v>92</v>
      </c>
      <c r="E406" s="10" t="s">
        <v>66</v>
      </c>
      <c r="F406" s="10" t="s">
        <v>233</v>
      </c>
      <c r="G406" s="19"/>
      <c r="H406" s="24">
        <f>H409+H407</f>
        <v>141096.942</v>
      </c>
      <c r="I406" s="83"/>
      <c r="J406" s="116"/>
    </row>
    <row r="407" spans="1:10" ht="93" customHeight="1">
      <c r="A407" s="72" t="s">
        <v>384</v>
      </c>
      <c r="B407" s="28" t="s">
        <v>247</v>
      </c>
      <c r="C407" s="28" t="s">
        <v>236</v>
      </c>
      <c r="D407" s="10" t="s">
        <v>92</v>
      </c>
      <c r="E407" s="10" t="s">
        <v>66</v>
      </c>
      <c r="F407" s="10" t="s">
        <v>330</v>
      </c>
      <c r="G407" s="19"/>
      <c r="H407" s="24">
        <f>H408</f>
        <v>2074</v>
      </c>
      <c r="I407" s="83"/>
      <c r="J407" s="116"/>
    </row>
    <row r="408" spans="1:10" ht="17.25" customHeight="1">
      <c r="A408" s="55" t="s">
        <v>104</v>
      </c>
      <c r="B408" s="28" t="s">
        <v>247</v>
      </c>
      <c r="C408" s="28" t="s">
        <v>236</v>
      </c>
      <c r="D408" s="10" t="s">
        <v>92</v>
      </c>
      <c r="E408" s="10" t="s">
        <v>66</v>
      </c>
      <c r="F408" s="10" t="s">
        <v>330</v>
      </c>
      <c r="G408" s="19" t="s">
        <v>109</v>
      </c>
      <c r="H408" s="24">
        <v>2074</v>
      </c>
      <c r="I408" s="83">
        <v>2074</v>
      </c>
      <c r="J408" s="116"/>
    </row>
    <row r="409" spans="1:10" ht="25.5">
      <c r="A409" s="55" t="s">
        <v>154</v>
      </c>
      <c r="B409" s="28" t="s">
        <v>247</v>
      </c>
      <c r="C409" s="28" t="s">
        <v>236</v>
      </c>
      <c r="D409" s="10" t="s">
        <v>92</v>
      </c>
      <c r="E409" s="10" t="s">
        <v>66</v>
      </c>
      <c r="F409" s="10" t="s">
        <v>66</v>
      </c>
      <c r="G409" s="19"/>
      <c r="H409" s="24">
        <f>H410</f>
        <v>139022.942</v>
      </c>
      <c r="I409" s="83"/>
      <c r="J409" s="116"/>
    </row>
    <row r="410" spans="1:10" ht="12.75">
      <c r="A410" s="55" t="s">
        <v>104</v>
      </c>
      <c r="B410" s="28" t="s">
        <v>247</v>
      </c>
      <c r="C410" s="28" t="s">
        <v>236</v>
      </c>
      <c r="D410" s="10" t="s">
        <v>92</v>
      </c>
      <c r="E410" s="10" t="s">
        <v>66</v>
      </c>
      <c r="F410" s="10" t="s">
        <v>66</v>
      </c>
      <c r="G410" s="19" t="s">
        <v>109</v>
      </c>
      <c r="H410" s="24">
        <f>136063+2980-20.058</f>
        <v>139022.942</v>
      </c>
      <c r="I410" s="83">
        <f>2980-20.058</f>
        <v>2959.942</v>
      </c>
      <c r="J410" s="116"/>
    </row>
    <row r="411" spans="1:10" ht="17.25" customHeight="1">
      <c r="A411" s="55" t="s">
        <v>321</v>
      </c>
      <c r="B411" s="28" t="s">
        <v>247</v>
      </c>
      <c r="C411" s="28" t="s">
        <v>236</v>
      </c>
      <c r="D411" s="10" t="s">
        <v>95</v>
      </c>
      <c r="E411" s="10" t="s">
        <v>233</v>
      </c>
      <c r="F411" s="10" t="s">
        <v>233</v>
      </c>
      <c r="G411" s="19"/>
      <c r="H411" s="24">
        <f>H412</f>
        <v>22686</v>
      </c>
      <c r="I411" s="83"/>
      <c r="J411" s="116"/>
    </row>
    <row r="412" spans="1:10" ht="38.25">
      <c r="A412" s="55" t="s">
        <v>149</v>
      </c>
      <c r="B412" s="28" t="s">
        <v>247</v>
      </c>
      <c r="C412" s="28" t="s">
        <v>236</v>
      </c>
      <c r="D412" s="10" t="s">
        <v>95</v>
      </c>
      <c r="E412" s="10" t="s">
        <v>96</v>
      </c>
      <c r="F412" s="10" t="s">
        <v>233</v>
      </c>
      <c r="G412" s="19"/>
      <c r="H412" s="24">
        <f>H413</f>
        <v>22686</v>
      </c>
      <c r="I412" s="83"/>
      <c r="J412" s="115"/>
    </row>
    <row r="413" spans="1:10" ht="12.75">
      <c r="A413" s="55" t="s">
        <v>104</v>
      </c>
      <c r="B413" s="28" t="s">
        <v>247</v>
      </c>
      <c r="C413" s="28" t="s">
        <v>236</v>
      </c>
      <c r="D413" s="10" t="s">
        <v>95</v>
      </c>
      <c r="E413" s="10" t="s">
        <v>96</v>
      </c>
      <c r="F413" s="10" t="s">
        <v>233</v>
      </c>
      <c r="G413" s="19" t="s">
        <v>109</v>
      </c>
      <c r="H413" s="24">
        <v>22686</v>
      </c>
      <c r="I413" s="83"/>
      <c r="J413" s="115"/>
    </row>
    <row r="414" spans="1:10" ht="17.25" customHeight="1">
      <c r="A414" s="59" t="s">
        <v>180</v>
      </c>
      <c r="B414" s="29" t="s">
        <v>247</v>
      </c>
      <c r="C414" s="29" t="s">
        <v>241</v>
      </c>
      <c r="D414" s="26"/>
      <c r="E414" s="26"/>
      <c r="F414" s="26"/>
      <c r="G414" s="20"/>
      <c r="H414" s="25">
        <f>H415</f>
        <v>19727</v>
      </c>
      <c r="I414" s="82">
        <f>H414-J385</f>
        <v>19727</v>
      </c>
      <c r="J414" s="116"/>
    </row>
    <row r="415" spans="1:10" ht="18" customHeight="1">
      <c r="A415" s="55" t="s">
        <v>230</v>
      </c>
      <c r="B415" s="28" t="s">
        <v>247</v>
      </c>
      <c r="C415" s="28" t="s">
        <v>241</v>
      </c>
      <c r="D415" s="10" t="s">
        <v>189</v>
      </c>
      <c r="E415" s="10" t="s">
        <v>233</v>
      </c>
      <c r="F415" s="10" t="s">
        <v>233</v>
      </c>
      <c r="G415" s="19"/>
      <c r="H415" s="24">
        <f>H416</f>
        <v>19727</v>
      </c>
      <c r="I415" s="83"/>
      <c r="J415" s="116"/>
    </row>
    <row r="416" spans="1:10" ht="27" customHeight="1">
      <c r="A416" s="63" t="s">
        <v>386</v>
      </c>
      <c r="B416" s="28" t="s">
        <v>247</v>
      </c>
      <c r="C416" s="28" t="s">
        <v>241</v>
      </c>
      <c r="D416" s="10" t="s">
        <v>189</v>
      </c>
      <c r="E416" s="10" t="s">
        <v>319</v>
      </c>
      <c r="F416" s="10" t="s">
        <v>233</v>
      </c>
      <c r="G416" s="19"/>
      <c r="H416" s="24">
        <f>H417</f>
        <v>19727</v>
      </c>
      <c r="I416" s="83"/>
      <c r="J416" s="116"/>
    </row>
    <row r="417" spans="1:10" ht="15.75" customHeight="1">
      <c r="A417" s="68" t="s">
        <v>108</v>
      </c>
      <c r="B417" s="28" t="s">
        <v>247</v>
      </c>
      <c r="C417" s="28" t="s">
        <v>241</v>
      </c>
      <c r="D417" s="10" t="s">
        <v>189</v>
      </c>
      <c r="E417" s="10" t="s">
        <v>319</v>
      </c>
      <c r="F417" s="10" t="s">
        <v>233</v>
      </c>
      <c r="G417" s="19" t="s">
        <v>114</v>
      </c>
      <c r="H417" s="24">
        <v>19727</v>
      </c>
      <c r="I417" s="83"/>
      <c r="J417" s="115"/>
    </row>
    <row r="418" spans="1:11" s="17" customFormat="1" ht="25.5">
      <c r="A418" s="59" t="s">
        <v>181</v>
      </c>
      <c r="B418" s="29" t="s">
        <v>247</v>
      </c>
      <c r="C418" s="29" t="s">
        <v>242</v>
      </c>
      <c r="D418" s="26"/>
      <c r="E418" s="26"/>
      <c r="F418" s="26"/>
      <c r="G418" s="20"/>
      <c r="H418" s="25">
        <f>H419+H423+H437+H433</f>
        <v>259697.7</v>
      </c>
      <c r="I418" s="82">
        <f>H418-J391</f>
        <v>259697.7</v>
      </c>
      <c r="J418" s="116"/>
      <c r="K418" s="50"/>
    </row>
    <row r="419" spans="1:10" ht="58.5" customHeight="1">
      <c r="A419" s="55" t="s">
        <v>258</v>
      </c>
      <c r="B419" s="28" t="s">
        <v>247</v>
      </c>
      <c r="C419" s="28" t="s">
        <v>242</v>
      </c>
      <c r="D419" s="10" t="s">
        <v>90</v>
      </c>
      <c r="E419" s="10" t="s">
        <v>233</v>
      </c>
      <c r="F419" s="10" t="s">
        <v>233</v>
      </c>
      <c r="G419" s="19"/>
      <c r="H419" s="24">
        <f>H420</f>
        <v>9071.2</v>
      </c>
      <c r="I419" s="83"/>
      <c r="J419" s="116"/>
    </row>
    <row r="420" spans="1:10" ht="17.25" customHeight="1">
      <c r="A420" s="55" t="s">
        <v>160</v>
      </c>
      <c r="B420" s="28" t="s">
        <v>247</v>
      </c>
      <c r="C420" s="28" t="s">
        <v>242</v>
      </c>
      <c r="D420" s="10" t="s">
        <v>90</v>
      </c>
      <c r="E420" s="10" t="s">
        <v>66</v>
      </c>
      <c r="F420" s="10" t="s">
        <v>233</v>
      </c>
      <c r="G420" s="19"/>
      <c r="H420" s="24">
        <f>H421</f>
        <v>9071.2</v>
      </c>
      <c r="I420" s="83"/>
      <c r="J420" s="116"/>
    </row>
    <row r="421" spans="1:10" ht="28.5" customHeight="1">
      <c r="A421" s="55" t="s">
        <v>154</v>
      </c>
      <c r="B421" s="28" t="s">
        <v>247</v>
      </c>
      <c r="C421" s="28" t="s">
        <v>242</v>
      </c>
      <c r="D421" s="10" t="s">
        <v>90</v>
      </c>
      <c r="E421" s="10" t="s">
        <v>66</v>
      </c>
      <c r="F421" s="10" t="s">
        <v>66</v>
      </c>
      <c r="G421" s="19"/>
      <c r="H421" s="24">
        <f>H422</f>
        <v>9071.2</v>
      </c>
      <c r="I421" s="83"/>
      <c r="J421" s="116"/>
    </row>
    <row r="422" spans="1:10" ht="18" customHeight="1">
      <c r="A422" s="55" t="s">
        <v>104</v>
      </c>
      <c r="B422" s="28" t="s">
        <v>247</v>
      </c>
      <c r="C422" s="28" t="s">
        <v>242</v>
      </c>
      <c r="D422" s="10" t="s">
        <v>90</v>
      </c>
      <c r="E422" s="10" t="s">
        <v>66</v>
      </c>
      <c r="F422" s="10" t="s">
        <v>66</v>
      </c>
      <c r="G422" s="19" t="s">
        <v>109</v>
      </c>
      <c r="H422" s="24">
        <f>9012.2+135-76</f>
        <v>9071.2</v>
      </c>
      <c r="I422" s="83">
        <f>135-76</f>
        <v>59</v>
      </c>
      <c r="J422" s="116"/>
    </row>
    <row r="423" spans="1:10" ht="30" customHeight="1">
      <c r="A423" s="55" t="s">
        <v>287</v>
      </c>
      <c r="B423" s="28" t="s">
        <v>247</v>
      </c>
      <c r="C423" s="28" t="s">
        <v>242</v>
      </c>
      <c r="D423" s="10" t="s">
        <v>97</v>
      </c>
      <c r="E423" s="10" t="s">
        <v>233</v>
      </c>
      <c r="F423" s="10" t="s">
        <v>233</v>
      </c>
      <c r="G423" s="19"/>
      <c r="H423" s="24">
        <f>H424</f>
        <v>130326.5</v>
      </c>
      <c r="I423" s="83"/>
      <c r="J423" s="116"/>
    </row>
    <row r="424" spans="1:10" ht="12.75" customHeight="1">
      <c r="A424" s="55" t="s">
        <v>160</v>
      </c>
      <c r="B424" s="28" t="s">
        <v>247</v>
      </c>
      <c r="C424" s="28" t="s">
        <v>242</v>
      </c>
      <c r="D424" s="10" t="s">
        <v>97</v>
      </c>
      <c r="E424" s="10" t="s">
        <v>66</v>
      </c>
      <c r="F424" s="10" t="s">
        <v>233</v>
      </c>
      <c r="G424" s="19"/>
      <c r="H424" s="24">
        <f>H425+H427</f>
        <v>130326.5</v>
      </c>
      <c r="I424" s="83"/>
      <c r="J424" s="116"/>
    </row>
    <row r="425" spans="1:10" ht="102.75" customHeight="1">
      <c r="A425" s="72" t="s">
        <v>384</v>
      </c>
      <c r="B425" s="28" t="s">
        <v>247</v>
      </c>
      <c r="C425" s="28" t="s">
        <v>242</v>
      </c>
      <c r="D425" s="10" t="s">
        <v>97</v>
      </c>
      <c r="E425" s="10" t="s">
        <v>66</v>
      </c>
      <c r="F425" s="10" t="s">
        <v>330</v>
      </c>
      <c r="G425" s="19"/>
      <c r="H425" s="24">
        <f>H426</f>
        <v>2977</v>
      </c>
      <c r="I425" s="83"/>
      <c r="J425" s="116"/>
    </row>
    <row r="426" spans="1:10" ht="17.25" customHeight="1">
      <c r="A426" s="55" t="s">
        <v>104</v>
      </c>
      <c r="B426" s="28" t="s">
        <v>247</v>
      </c>
      <c r="C426" s="28" t="s">
        <v>242</v>
      </c>
      <c r="D426" s="10" t="s">
        <v>97</v>
      </c>
      <c r="E426" s="10" t="s">
        <v>66</v>
      </c>
      <c r="F426" s="10" t="s">
        <v>330</v>
      </c>
      <c r="G426" s="19" t="s">
        <v>109</v>
      </c>
      <c r="H426" s="24">
        <v>2977</v>
      </c>
      <c r="I426" s="83"/>
      <c r="J426" s="116"/>
    </row>
    <row r="427" spans="1:10" ht="30.75" customHeight="1">
      <c r="A427" s="55" t="s">
        <v>154</v>
      </c>
      <c r="B427" s="28" t="s">
        <v>247</v>
      </c>
      <c r="C427" s="28" t="s">
        <v>242</v>
      </c>
      <c r="D427" s="10" t="s">
        <v>97</v>
      </c>
      <c r="E427" s="10" t="s">
        <v>66</v>
      </c>
      <c r="F427" s="10" t="s">
        <v>66</v>
      </c>
      <c r="G427" s="19"/>
      <c r="H427" s="24">
        <f>H428</f>
        <v>127349.5</v>
      </c>
      <c r="I427" s="83"/>
      <c r="J427" s="116"/>
    </row>
    <row r="428" spans="1:10" ht="15.75" customHeight="1">
      <c r="A428" s="55" t="s">
        <v>104</v>
      </c>
      <c r="B428" s="28" t="s">
        <v>247</v>
      </c>
      <c r="C428" s="28" t="s">
        <v>242</v>
      </c>
      <c r="D428" s="10" t="s">
        <v>97</v>
      </c>
      <c r="E428" s="10" t="s">
        <v>66</v>
      </c>
      <c r="F428" s="10" t="s">
        <v>66</v>
      </c>
      <c r="G428" s="19" t="s">
        <v>109</v>
      </c>
      <c r="H428" s="24">
        <f>122107+5058.5+184</f>
        <v>127349.5</v>
      </c>
      <c r="I428" s="83">
        <f>5058.5+184</f>
        <v>5242.5</v>
      </c>
      <c r="J428" s="116"/>
    </row>
    <row r="429" spans="1:10" ht="18" customHeight="1" hidden="1">
      <c r="A429" s="62" t="s">
        <v>426</v>
      </c>
      <c r="B429" s="28" t="s">
        <v>247</v>
      </c>
      <c r="C429" s="28" t="s">
        <v>242</v>
      </c>
      <c r="D429" s="10" t="s">
        <v>77</v>
      </c>
      <c r="E429" s="10" t="s">
        <v>233</v>
      </c>
      <c r="F429" s="10" t="s">
        <v>233</v>
      </c>
      <c r="G429" s="19"/>
      <c r="H429" s="24">
        <f>H430</f>
        <v>0</v>
      </c>
      <c r="I429" s="83"/>
      <c r="J429" s="116"/>
    </row>
    <row r="430" spans="1:10" ht="27.75" customHeight="1" hidden="1">
      <c r="A430" s="62" t="s">
        <v>428</v>
      </c>
      <c r="B430" s="28" t="s">
        <v>247</v>
      </c>
      <c r="C430" s="28" t="s">
        <v>242</v>
      </c>
      <c r="D430" s="10" t="s">
        <v>77</v>
      </c>
      <c r="E430" s="10" t="s">
        <v>314</v>
      </c>
      <c r="F430" s="10" t="s">
        <v>233</v>
      </c>
      <c r="G430" s="19"/>
      <c r="H430" s="24">
        <f>H431</f>
        <v>0</v>
      </c>
      <c r="I430" s="83"/>
      <c r="J430" s="116"/>
    </row>
    <row r="431" spans="1:10" ht="16.5" customHeight="1" hidden="1">
      <c r="A431" s="62" t="s">
        <v>359</v>
      </c>
      <c r="B431" s="28" t="s">
        <v>247</v>
      </c>
      <c r="C431" s="28" t="s">
        <v>242</v>
      </c>
      <c r="D431" s="10" t="s">
        <v>77</v>
      </c>
      <c r="E431" s="10" t="s">
        <v>314</v>
      </c>
      <c r="F431" s="10" t="s">
        <v>234</v>
      </c>
      <c r="G431" s="19"/>
      <c r="H431" s="24">
        <f>H432</f>
        <v>0</v>
      </c>
      <c r="I431" s="83"/>
      <c r="J431" s="116"/>
    </row>
    <row r="432" spans="1:10" ht="15.75" customHeight="1" hidden="1">
      <c r="A432" s="62" t="s">
        <v>105</v>
      </c>
      <c r="B432" s="28" t="s">
        <v>247</v>
      </c>
      <c r="C432" s="28" t="s">
        <v>242</v>
      </c>
      <c r="D432" s="10" t="s">
        <v>77</v>
      </c>
      <c r="E432" s="10" t="s">
        <v>314</v>
      </c>
      <c r="F432" s="10" t="s">
        <v>234</v>
      </c>
      <c r="G432" s="19" t="s">
        <v>111</v>
      </c>
      <c r="H432" s="24"/>
      <c r="I432" s="83"/>
      <c r="J432" s="116"/>
    </row>
    <row r="433" spans="1:10" ht="15.75" customHeight="1">
      <c r="A433" s="86" t="s">
        <v>229</v>
      </c>
      <c r="B433" s="28" t="s">
        <v>247</v>
      </c>
      <c r="C433" s="28" t="s">
        <v>242</v>
      </c>
      <c r="D433" s="10" t="s">
        <v>77</v>
      </c>
      <c r="E433" s="10" t="s">
        <v>233</v>
      </c>
      <c r="F433" s="10" t="s">
        <v>233</v>
      </c>
      <c r="G433" s="19"/>
      <c r="H433" s="24">
        <f>H434</f>
        <v>19000</v>
      </c>
      <c r="I433" s="83"/>
      <c r="J433" s="116"/>
    </row>
    <row r="434" spans="1:10" ht="37.5" customHeight="1">
      <c r="A434" s="86" t="s">
        <v>453</v>
      </c>
      <c r="B434" s="28" t="s">
        <v>247</v>
      </c>
      <c r="C434" s="28" t="s">
        <v>242</v>
      </c>
      <c r="D434" s="10" t="s">
        <v>77</v>
      </c>
      <c r="E434" s="10" t="s">
        <v>314</v>
      </c>
      <c r="F434" s="10" t="s">
        <v>233</v>
      </c>
      <c r="G434" s="19"/>
      <c r="H434" s="24">
        <f>H435</f>
        <v>19000</v>
      </c>
      <c r="I434" s="83"/>
      <c r="J434" s="116"/>
    </row>
    <row r="435" spans="1:10" ht="15.75" customHeight="1">
      <c r="A435" s="86" t="s">
        <v>359</v>
      </c>
      <c r="B435" s="28" t="s">
        <v>247</v>
      </c>
      <c r="C435" s="28" t="s">
        <v>242</v>
      </c>
      <c r="D435" s="10" t="s">
        <v>77</v>
      </c>
      <c r="E435" s="10" t="s">
        <v>314</v>
      </c>
      <c r="F435" s="10" t="s">
        <v>234</v>
      </c>
      <c r="G435" s="19"/>
      <c r="H435" s="24">
        <f>H436</f>
        <v>19000</v>
      </c>
      <c r="I435" s="83"/>
      <c r="J435" s="116"/>
    </row>
    <row r="436" spans="1:10" ht="15.75" customHeight="1">
      <c r="A436" s="123" t="s">
        <v>259</v>
      </c>
      <c r="B436" s="28" t="s">
        <v>247</v>
      </c>
      <c r="C436" s="28" t="s">
        <v>242</v>
      </c>
      <c r="D436" s="10" t="s">
        <v>77</v>
      </c>
      <c r="E436" s="10" t="s">
        <v>314</v>
      </c>
      <c r="F436" s="10" t="s">
        <v>234</v>
      </c>
      <c r="G436" s="19" t="s">
        <v>261</v>
      </c>
      <c r="H436" s="24">
        <v>19000</v>
      </c>
      <c r="I436" s="83">
        <v>19000</v>
      </c>
      <c r="J436" s="116"/>
    </row>
    <row r="437" spans="1:10" ht="18" customHeight="1">
      <c r="A437" s="55" t="s">
        <v>230</v>
      </c>
      <c r="B437" s="28" t="s">
        <v>247</v>
      </c>
      <c r="C437" s="28" t="s">
        <v>242</v>
      </c>
      <c r="D437" s="10" t="s">
        <v>189</v>
      </c>
      <c r="E437" s="10" t="s">
        <v>233</v>
      </c>
      <c r="F437" s="10" t="s">
        <v>233</v>
      </c>
      <c r="G437" s="19"/>
      <c r="H437" s="24">
        <f>H438+H440</f>
        <v>101300</v>
      </c>
      <c r="I437" s="83"/>
      <c r="J437" s="116"/>
    </row>
    <row r="438" spans="1:10" ht="42.75" customHeight="1">
      <c r="A438" s="63" t="s">
        <v>385</v>
      </c>
      <c r="B438" s="28" t="s">
        <v>247</v>
      </c>
      <c r="C438" s="28" t="s">
        <v>242</v>
      </c>
      <c r="D438" s="10" t="s">
        <v>189</v>
      </c>
      <c r="E438" s="10" t="s">
        <v>283</v>
      </c>
      <c r="F438" s="10" t="s">
        <v>233</v>
      </c>
      <c r="G438" s="19"/>
      <c r="H438" s="24">
        <f>H439</f>
        <v>90000</v>
      </c>
      <c r="I438" s="83"/>
      <c r="J438" s="116"/>
    </row>
    <row r="439" spans="1:10" ht="12.75">
      <c r="A439" s="60" t="s">
        <v>259</v>
      </c>
      <c r="B439" s="28" t="s">
        <v>247</v>
      </c>
      <c r="C439" s="28" t="s">
        <v>242</v>
      </c>
      <c r="D439" s="10" t="s">
        <v>189</v>
      </c>
      <c r="E439" s="10" t="s">
        <v>283</v>
      </c>
      <c r="F439" s="10" t="s">
        <v>233</v>
      </c>
      <c r="G439" s="19" t="s">
        <v>261</v>
      </c>
      <c r="H439" s="24">
        <f>23600+106400-40000</f>
        <v>90000</v>
      </c>
      <c r="I439" s="83"/>
      <c r="J439" s="116"/>
    </row>
    <row r="440" spans="1:10" ht="12" customHeight="1">
      <c r="A440" s="55" t="s">
        <v>81</v>
      </c>
      <c r="B440" s="28" t="s">
        <v>247</v>
      </c>
      <c r="C440" s="28" t="s">
        <v>242</v>
      </c>
      <c r="D440" s="10" t="s">
        <v>189</v>
      </c>
      <c r="E440" s="10" t="s">
        <v>98</v>
      </c>
      <c r="F440" s="10" t="s">
        <v>233</v>
      </c>
      <c r="G440" s="19"/>
      <c r="H440" s="24">
        <f>H441</f>
        <v>11300</v>
      </c>
      <c r="I440" s="83"/>
      <c r="J440" s="116"/>
    </row>
    <row r="441" spans="1:10" ht="14.25" customHeight="1">
      <c r="A441" s="55" t="s">
        <v>82</v>
      </c>
      <c r="B441" s="28" t="s">
        <v>247</v>
      </c>
      <c r="C441" s="28" t="s">
        <v>242</v>
      </c>
      <c r="D441" s="10" t="s">
        <v>189</v>
      </c>
      <c r="E441" s="10" t="s">
        <v>98</v>
      </c>
      <c r="F441" s="10" t="s">
        <v>232</v>
      </c>
      <c r="G441" s="19"/>
      <c r="H441" s="24">
        <f>H442</f>
        <v>11300</v>
      </c>
      <c r="I441" s="83"/>
      <c r="J441" s="116"/>
    </row>
    <row r="442" spans="1:10" ht="12.75">
      <c r="A442" s="55" t="s">
        <v>105</v>
      </c>
      <c r="B442" s="28" t="s">
        <v>247</v>
      </c>
      <c r="C442" s="28" t="s">
        <v>242</v>
      </c>
      <c r="D442" s="10" t="s">
        <v>189</v>
      </c>
      <c r="E442" s="10" t="s">
        <v>98</v>
      </c>
      <c r="F442" s="10" t="s">
        <v>232</v>
      </c>
      <c r="G442" s="19" t="s">
        <v>111</v>
      </c>
      <c r="H442" s="24">
        <v>11300</v>
      </c>
      <c r="I442" s="83"/>
      <c r="J442" s="116"/>
    </row>
    <row r="443" spans="1:10" ht="18" customHeight="1">
      <c r="A443" s="59" t="s">
        <v>186</v>
      </c>
      <c r="B443" s="29" t="s">
        <v>242</v>
      </c>
      <c r="C443" s="29"/>
      <c r="D443" s="26"/>
      <c r="E443" s="26"/>
      <c r="F443" s="26"/>
      <c r="G443" s="20"/>
      <c r="H443" s="25">
        <f>H444+H448+H480</f>
        <v>344224.13</v>
      </c>
      <c r="I443" s="82">
        <f>H443-J443</f>
        <v>5787.429999999993</v>
      </c>
      <c r="J443" s="116">
        <v>338436.7</v>
      </c>
    </row>
    <row r="444" spans="1:10" ht="14.25" customHeight="1">
      <c r="A444" s="59" t="s">
        <v>182</v>
      </c>
      <c r="B444" s="29" t="s">
        <v>242</v>
      </c>
      <c r="C444" s="29" t="s">
        <v>232</v>
      </c>
      <c r="D444" s="26"/>
      <c r="E444" s="26"/>
      <c r="F444" s="26"/>
      <c r="G444" s="20"/>
      <c r="H444" s="25">
        <f>H445</f>
        <v>14534</v>
      </c>
      <c r="I444" s="82"/>
      <c r="J444" s="116"/>
    </row>
    <row r="445" spans="1:10" ht="16.5" customHeight="1">
      <c r="A445" s="55" t="s">
        <v>187</v>
      </c>
      <c r="B445" s="28" t="s">
        <v>242</v>
      </c>
      <c r="C445" s="28" t="s">
        <v>232</v>
      </c>
      <c r="D445" s="10" t="s">
        <v>100</v>
      </c>
      <c r="E445" s="10" t="s">
        <v>233</v>
      </c>
      <c r="F445" s="10" t="s">
        <v>233</v>
      </c>
      <c r="G445" s="19"/>
      <c r="H445" s="24">
        <f>H446</f>
        <v>14534</v>
      </c>
      <c r="I445" s="83"/>
      <c r="J445" s="116"/>
    </row>
    <row r="446" spans="1:10" ht="29.25" customHeight="1">
      <c r="A446" s="55" t="s">
        <v>188</v>
      </c>
      <c r="B446" s="28" t="s">
        <v>242</v>
      </c>
      <c r="C446" s="28" t="s">
        <v>232</v>
      </c>
      <c r="D446" s="10" t="s">
        <v>100</v>
      </c>
      <c r="E446" s="10" t="s">
        <v>232</v>
      </c>
      <c r="F446" s="10" t="s">
        <v>233</v>
      </c>
      <c r="G446" s="19"/>
      <c r="H446" s="24">
        <f>H447</f>
        <v>14534</v>
      </c>
      <c r="I446" s="83"/>
      <c r="J446" s="116"/>
    </row>
    <row r="447" spans="1:10" ht="14.25" customHeight="1">
      <c r="A447" s="55" t="s">
        <v>106</v>
      </c>
      <c r="B447" s="28" t="s">
        <v>242</v>
      </c>
      <c r="C447" s="28" t="s">
        <v>232</v>
      </c>
      <c r="D447" s="10" t="s">
        <v>100</v>
      </c>
      <c r="E447" s="10" t="s">
        <v>232</v>
      </c>
      <c r="F447" s="10" t="s">
        <v>233</v>
      </c>
      <c r="G447" s="19" t="s">
        <v>112</v>
      </c>
      <c r="H447" s="24">
        <v>14534</v>
      </c>
      <c r="I447" s="83"/>
      <c r="J447" s="116"/>
    </row>
    <row r="448" spans="1:11" s="17" customFormat="1" ht="15" customHeight="1">
      <c r="A448" s="59" t="s">
        <v>183</v>
      </c>
      <c r="B448" s="29" t="s">
        <v>242</v>
      </c>
      <c r="C448" s="29" t="s">
        <v>235</v>
      </c>
      <c r="D448" s="26"/>
      <c r="E448" s="26"/>
      <c r="F448" s="26"/>
      <c r="G448" s="20"/>
      <c r="H448" s="25">
        <f>H453+H473+H452</f>
        <v>222469.1</v>
      </c>
      <c r="I448" s="82" t="e">
        <f>I452+#REF!</f>
        <v>#REF!</v>
      </c>
      <c r="J448" s="116"/>
      <c r="K448" s="50"/>
    </row>
    <row r="449" spans="1:11" s="17" customFormat="1" ht="15" customHeight="1">
      <c r="A449" s="55" t="s">
        <v>156</v>
      </c>
      <c r="B449" s="28" t="s">
        <v>242</v>
      </c>
      <c r="C449" s="28" t="s">
        <v>235</v>
      </c>
      <c r="D449" s="10" t="s">
        <v>263</v>
      </c>
      <c r="E449" s="10" t="s">
        <v>233</v>
      </c>
      <c r="F449" s="10" t="s">
        <v>233</v>
      </c>
      <c r="G449" s="19"/>
      <c r="H449" s="24">
        <f>H450</f>
        <v>1000</v>
      </c>
      <c r="I449" s="82"/>
      <c r="J449" s="115"/>
      <c r="K449" s="50"/>
    </row>
    <row r="450" spans="1:11" s="17" customFormat="1" ht="15" customHeight="1">
      <c r="A450" s="55" t="s">
        <v>151</v>
      </c>
      <c r="B450" s="28" t="s">
        <v>242</v>
      </c>
      <c r="C450" s="28" t="s">
        <v>235</v>
      </c>
      <c r="D450" s="10" t="s">
        <v>263</v>
      </c>
      <c r="E450" s="10" t="s">
        <v>237</v>
      </c>
      <c r="F450" s="10" t="s">
        <v>233</v>
      </c>
      <c r="G450" s="19"/>
      <c r="H450" s="24">
        <f>H451</f>
        <v>1000</v>
      </c>
      <c r="I450" s="82"/>
      <c r="J450" s="116"/>
      <c r="K450" s="50"/>
    </row>
    <row r="451" spans="1:11" s="17" customFormat="1" ht="15" customHeight="1">
      <c r="A451" s="61" t="s">
        <v>264</v>
      </c>
      <c r="B451" s="28" t="s">
        <v>242</v>
      </c>
      <c r="C451" s="28" t="s">
        <v>235</v>
      </c>
      <c r="D451" s="10" t="s">
        <v>263</v>
      </c>
      <c r="E451" s="10" t="s">
        <v>237</v>
      </c>
      <c r="F451" s="10" t="s">
        <v>232</v>
      </c>
      <c r="G451" s="19"/>
      <c r="H451" s="24">
        <f>H452</f>
        <v>1000</v>
      </c>
      <c r="I451" s="82"/>
      <c r="J451" s="116"/>
      <c r="K451" s="50"/>
    </row>
    <row r="452" spans="1:11" s="17" customFormat="1" ht="15" customHeight="1">
      <c r="A452" s="55" t="s">
        <v>104</v>
      </c>
      <c r="B452" s="28" t="s">
        <v>242</v>
      </c>
      <c r="C452" s="28" t="s">
        <v>235</v>
      </c>
      <c r="D452" s="10" t="s">
        <v>263</v>
      </c>
      <c r="E452" s="10" t="s">
        <v>237</v>
      </c>
      <c r="F452" s="10" t="s">
        <v>232</v>
      </c>
      <c r="G452" s="19" t="s">
        <v>109</v>
      </c>
      <c r="H452" s="24">
        <v>1000</v>
      </c>
      <c r="I452" s="82">
        <v>1000</v>
      </c>
      <c r="J452" s="116"/>
      <c r="K452" s="50"/>
    </row>
    <row r="453" spans="1:10" ht="15" customHeight="1">
      <c r="A453" s="55" t="s">
        <v>161</v>
      </c>
      <c r="B453" s="28" t="s">
        <v>242</v>
      </c>
      <c r="C453" s="28" t="s">
        <v>235</v>
      </c>
      <c r="D453" s="10" t="s">
        <v>101</v>
      </c>
      <c r="E453" s="10" t="s">
        <v>233</v>
      </c>
      <c r="F453" s="10" t="s">
        <v>233</v>
      </c>
      <c r="G453" s="19"/>
      <c r="H453" s="24">
        <f>H461+H466+H454+H463</f>
        <v>171501.1</v>
      </c>
      <c r="I453" s="83"/>
      <c r="J453" s="116"/>
    </row>
    <row r="454" spans="1:10" ht="12.75" customHeight="1">
      <c r="A454" s="62" t="s">
        <v>320</v>
      </c>
      <c r="B454" s="28" t="s">
        <v>242</v>
      </c>
      <c r="C454" s="28" t="s">
        <v>235</v>
      </c>
      <c r="D454" s="10" t="s">
        <v>101</v>
      </c>
      <c r="E454" s="10" t="s">
        <v>360</v>
      </c>
      <c r="F454" s="10" t="s">
        <v>233</v>
      </c>
      <c r="G454" s="19"/>
      <c r="H454" s="24">
        <f>H457+H459+H455</f>
        <v>3521.2</v>
      </c>
      <c r="I454" s="83"/>
      <c r="J454" s="116"/>
    </row>
    <row r="455" spans="1:10" ht="43.5" customHeight="1">
      <c r="A455" s="62" t="s">
        <v>409</v>
      </c>
      <c r="B455" s="28" t="s">
        <v>242</v>
      </c>
      <c r="C455" s="28" t="s">
        <v>235</v>
      </c>
      <c r="D455" s="10" t="s">
        <v>101</v>
      </c>
      <c r="E455" s="10" t="s">
        <v>360</v>
      </c>
      <c r="F455" s="10" t="s">
        <v>232</v>
      </c>
      <c r="G455" s="19"/>
      <c r="H455" s="24">
        <f>H456</f>
        <v>61.2</v>
      </c>
      <c r="I455" s="83"/>
      <c r="J455" s="116"/>
    </row>
    <row r="456" spans="1:10" ht="15" customHeight="1">
      <c r="A456" s="68" t="s">
        <v>108</v>
      </c>
      <c r="B456" s="28" t="s">
        <v>242</v>
      </c>
      <c r="C456" s="28" t="s">
        <v>235</v>
      </c>
      <c r="D456" s="10" t="s">
        <v>101</v>
      </c>
      <c r="E456" s="10" t="s">
        <v>360</v>
      </c>
      <c r="F456" s="10" t="s">
        <v>232</v>
      </c>
      <c r="G456" s="19" t="s">
        <v>114</v>
      </c>
      <c r="H456" s="24">
        <v>61.2</v>
      </c>
      <c r="I456" s="83"/>
      <c r="J456" s="116"/>
    </row>
    <row r="457" spans="1:10" ht="37.5" customHeight="1">
      <c r="A457" s="62" t="s">
        <v>379</v>
      </c>
      <c r="B457" s="28" t="s">
        <v>242</v>
      </c>
      <c r="C457" s="28" t="s">
        <v>235</v>
      </c>
      <c r="D457" s="10" t="s">
        <v>101</v>
      </c>
      <c r="E457" s="10" t="s">
        <v>360</v>
      </c>
      <c r="F457" s="10" t="s">
        <v>234</v>
      </c>
      <c r="G457" s="19"/>
      <c r="H457" s="24">
        <f>H458</f>
        <v>230</v>
      </c>
      <c r="I457" s="83"/>
      <c r="J457" s="116"/>
    </row>
    <row r="458" spans="1:10" ht="15" customHeight="1">
      <c r="A458" s="62" t="s">
        <v>106</v>
      </c>
      <c r="B458" s="28" t="s">
        <v>242</v>
      </c>
      <c r="C458" s="28" t="s">
        <v>235</v>
      </c>
      <c r="D458" s="10" t="s">
        <v>101</v>
      </c>
      <c r="E458" s="10" t="s">
        <v>360</v>
      </c>
      <c r="F458" s="10" t="s">
        <v>234</v>
      </c>
      <c r="G458" s="19" t="s">
        <v>112</v>
      </c>
      <c r="H458" s="24">
        <v>230</v>
      </c>
      <c r="I458" s="83"/>
      <c r="J458" s="116"/>
    </row>
    <row r="459" spans="1:10" ht="39" customHeight="1">
      <c r="A459" s="62" t="s">
        <v>432</v>
      </c>
      <c r="B459" s="28" t="s">
        <v>242</v>
      </c>
      <c r="C459" s="28" t="s">
        <v>235</v>
      </c>
      <c r="D459" s="10" t="s">
        <v>101</v>
      </c>
      <c r="E459" s="10" t="s">
        <v>360</v>
      </c>
      <c r="F459" s="10" t="s">
        <v>235</v>
      </c>
      <c r="G459" s="19"/>
      <c r="H459" s="24">
        <f>H460</f>
        <v>3230</v>
      </c>
      <c r="I459" s="83"/>
      <c r="J459" s="116"/>
    </row>
    <row r="460" spans="1:10" ht="15" customHeight="1">
      <c r="A460" s="62" t="s">
        <v>106</v>
      </c>
      <c r="B460" s="28" t="s">
        <v>242</v>
      </c>
      <c r="C460" s="28" t="s">
        <v>235</v>
      </c>
      <c r="D460" s="10" t="s">
        <v>101</v>
      </c>
      <c r="E460" s="10" t="s">
        <v>360</v>
      </c>
      <c r="F460" s="10" t="s">
        <v>235</v>
      </c>
      <c r="G460" s="19" t="s">
        <v>112</v>
      </c>
      <c r="H460" s="24">
        <v>3230</v>
      </c>
      <c r="I460" s="83"/>
      <c r="J460" s="116"/>
    </row>
    <row r="461" spans="1:10" ht="52.5" customHeight="1">
      <c r="A461" s="69" t="s">
        <v>215</v>
      </c>
      <c r="B461" s="28" t="s">
        <v>242</v>
      </c>
      <c r="C461" s="28" t="s">
        <v>235</v>
      </c>
      <c r="D461" s="10" t="s">
        <v>101</v>
      </c>
      <c r="E461" s="10" t="s">
        <v>102</v>
      </c>
      <c r="F461" s="10" t="s">
        <v>233</v>
      </c>
      <c r="G461" s="19"/>
      <c r="H461" s="24">
        <f>H462</f>
        <v>156653</v>
      </c>
      <c r="I461" s="83"/>
      <c r="J461" s="116"/>
    </row>
    <row r="462" spans="1:10" ht="15" customHeight="1">
      <c r="A462" s="55" t="s">
        <v>106</v>
      </c>
      <c r="B462" s="28" t="s">
        <v>242</v>
      </c>
      <c r="C462" s="28" t="s">
        <v>235</v>
      </c>
      <c r="D462" s="10" t="s">
        <v>101</v>
      </c>
      <c r="E462" s="10" t="s">
        <v>102</v>
      </c>
      <c r="F462" s="10" t="s">
        <v>233</v>
      </c>
      <c r="G462" s="19" t="s">
        <v>112</v>
      </c>
      <c r="H462" s="24">
        <v>156653</v>
      </c>
      <c r="I462" s="83"/>
      <c r="J462" s="116"/>
    </row>
    <row r="463" spans="1:10" ht="66" customHeight="1">
      <c r="A463" s="69" t="s">
        <v>381</v>
      </c>
      <c r="B463" s="28" t="s">
        <v>242</v>
      </c>
      <c r="C463" s="28" t="s">
        <v>235</v>
      </c>
      <c r="D463" s="10" t="s">
        <v>101</v>
      </c>
      <c r="E463" s="10" t="s">
        <v>380</v>
      </c>
      <c r="F463" s="10" t="s">
        <v>233</v>
      </c>
      <c r="G463" s="19"/>
      <c r="H463" s="24">
        <f>H464</f>
        <v>10261.9</v>
      </c>
      <c r="I463" s="83"/>
      <c r="J463" s="116"/>
    </row>
    <row r="464" spans="1:10" ht="75.75" customHeight="1">
      <c r="A464" s="65" t="s">
        <v>433</v>
      </c>
      <c r="B464" s="28" t="s">
        <v>242</v>
      </c>
      <c r="C464" s="28" t="s">
        <v>235</v>
      </c>
      <c r="D464" s="10" t="s">
        <v>101</v>
      </c>
      <c r="E464" s="10" t="s">
        <v>380</v>
      </c>
      <c r="F464" s="10" t="s">
        <v>240</v>
      </c>
      <c r="G464" s="19"/>
      <c r="H464" s="24">
        <f>H465</f>
        <v>10261.9</v>
      </c>
      <c r="I464" s="83"/>
      <c r="J464" s="116"/>
    </row>
    <row r="465" spans="1:10" ht="15" customHeight="1">
      <c r="A465" s="55" t="s">
        <v>106</v>
      </c>
      <c r="B465" s="28" t="s">
        <v>242</v>
      </c>
      <c r="C465" s="28" t="s">
        <v>235</v>
      </c>
      <c r="D465" s="10" t="s">
        <v>101</v>
      </c>
      <c r="E465" s="10" t="s">
        <v>380</v>
      </c>
      <c r="F465" s="10" t="s">
        <v>240</v>
      </c>
      <c r="G465" s="19" t="s">
        <v>112</v>
      </c>
      <c r="H465" s="24">
        <f>10802-540.1</f>
        <v>10261.9</v>
      </c>
      <c r="I465" s="83">
        <v>540.1</v>
      </c>
      <c r="J465" s="116"/>
    </row>
    <row r="466" spans="1:10" ht="25.5">
      <c r="A466" s="55" t="s">
        <v>410</v>
      </c>
      <c r="B466" s="28" t="s">
        <v>242</v>
      </c>
      <c r="C466" s="28" t="s">
        <v>235</v>
      </c>
      <c r="D466" s="10" t="s">
        <v>101</v>
      </c>
      <c r="E466" s="10" t="s">
        <v>285</v>
      </c>
      <c r="F466" s="10" t="s">
        <v>233</v>
      </c>
      <c r="G466" s="19"/>
      <c r="H466" s="24">
        <f>H467+H469+H471</f>
        <v>1065</v>
      </c>
      <c r="I466" s="83"/>
      <c r="J466" s="116"/>
    </row>
    <row r="467" spans="1:10" ht="33.75" customHeight="1">
      <c r="A467" s="55" t="s">
        <v>363</v>
      </c>
      <c r="B467" s="28" t="s">
        <v>242</v>
      </c>
      <c r="C467" s="28" t="s">
        <v>235</v>
      </c>
      <c r="D467" s="10" t="s">
        <v>101</v>
      </c>
      <c r="E467" s="10" t="s">
        <v>285</v>
      </c>
      <c r="F467" s="10" t="s">
        <v>232</v>
      </c>
      <c r="G467" s="19"/>
      <c r="H467" s="24">
        <f>H468</f>
        <v>510</v>
      </c>
      <c r="I467" s="83"/>
      <c r="J467" s="116"/>
    </row>
    <row r="468" spans="1:10" ht="14.25" customHeight="1">
      <c r="A468" s="55" t="s">
        <v>106</v>
      </c>
      <c r="B468" s="28" t="s">
        <v>242</v>
      </c>
      <c r="C468" s="28" t="s">
        <v>235</v>
      </c>
      <c r="D468" s="10" t="s">
        <v>101</v>
      </c>
      <c r="E468" s="10" t="s">
        <v>285</v>
      </c>
      <c r="F468" s="10" t="s">
        <v>232</v>
      </c>
      <c r="G468" s="19" t="s">
        <v>112</v>
      </c>
      <c r="H468" s="24">
        <v>510</v>
      </c>
      <c r="I468" s="83"/>
      <c r="J468" s="116"/>
    </row>
    <row r="469" spans="1:10" ht="45" customHeight="1">
      <c r="A469" s="55" t="s">
        <v>364</v>
      </c>
      <c r="B469" s="28" t="s">
        <v>242</v>
      </c>
      <c r="C469" s="28" t="s">
        <v>235</v>
      </c>
      <c r="D469" s="10" t="s">
        <v>101</v>
      </c>
      <c r="E469" s="10" t="s">
        <v>285</v>
      </c>
      <c r="F469" s="10" t="s">
        <v>234</v>
      </c>
      <c r="G469" s="19"/>
      <c r="H469" s="24">
        <f>H470</f>
        <v>255</v>
      </c>
      <c r="I469" s="83"/>
      <c r="J469" s="116"/>
    </row>
    <row r="470" spans="1:10" ht="14.25" customHeight="1">
      <c r="A470" s="55" t="s">
        <v>106</v>
      </c>
      <c r="B470" s="28" t="s">
        <v>242</v>
      </c>
      <c r="C470" s="28" t="s">
        <v>235</v>
      </c>
      <c r="D470" s="10" t="s">
        <v>101</v>
      </c>
      <c r="E470" s="10" t="s">
        <v>285</v>
      </c>
      <c r="F470" s="10" t="s">
        <v>234</v>
      </c>
      <c r="G470" s="19" t="s">
        <v>112</v>
      </c>
      <c r="H470" s="24">
        <v>255</v>
      </c>
      <c r="I470" s="83"/>
      <c r="J470" s="116"/>
    </row>
    <row r="471" spans="1:10" ht="57" customHeight="1">
      <c r="A471" s="55" t="s">
        <v>365</v>
      </c>
      <c r="B471" s="28" t="s">
        <v>242</v>
      </c>
      <c r="C471" s="28" t="s">
        <v>235</v>
      </c>
      <c r="D471" s="10" t="s">
        <v>101</v>
      </c>
      <c r="E471" s="10" t="s">
        <v>285</v>
      </c>
      <c r="F471" s="10" t="s">
        <v>235</v>
      </c>
      <c r="G471" s="19"/>
      <c r="H471" s="24">
        <f>H472</f>
        <v>300</v>
      </c>
      <c r="I471" s="83"/>
      <c r="J471" s="116"/>
    </row>
    <row r="472" spans="1:10" ht="14.25" customHeight="1">
      <c r="A472" s="55" t="s">
        <v>106</v>
      </c>
      <c r="B472" s="28" t="s">
        <v>242</v>
      </c>
      <c r="C472" s="28" t="s">
        <v>235</v>
      </c>
      <c r="D472" s="10" t="s">
        <v>101</v>
      </c>
      <c r="E472" s="10" t="s">
        <v>285</v>
      </c>
      <c r="F472" s="10" t="s">
        <v>235</v>
      </c>
      <c r="G472" s="19" t="s">
        <v>112</v>
      </c>
      <c r="H472" s="24">
        <v>300</v>
      </c>
      <c r="I472" s="83"/>
      <c r="J472" s="116"/>
    </row>
    <row r="473" spans="1:10" ht="16.5" customHeight="1">
      <c r="A473" s="55" t="s">
        <v>230</v>
      </c>
      <c r="B473" s="28" t="s">
        <v>242</v>
      </c>
      <c r="C473" s="28" t="s">
        <v>235</v>
      </c>
      <c r="D473" s="10" t="s">
        <v>189</v>
      </c>
      <c r="E473" s="10" t="s">
        <v>233</v>
      </c>
      <c r="F473" s="10" t="s">
        <v>233</v>
      </c>
      <c r="G473" s="19"/>
      <c r="H473" s="24">
        <f>H476+H478+H474</f>
        <v>49968</v>
      </c>
      <c r="I473" s="83"/>
      <c r="J473" s="83"/>
    </row>
    <row r="474" spans="1:10" ht="42.75" customHeight="1">
      <c r="A474" s="63" t="s">
        <v>401</v>
      </c>
      <c r="B474" s="28" t="s">
        <v>242</v>
      </c>
      <c r="C474" s="28" t="s">
        <v>235</v>
      </c>
      <c r="D474" s="10" t="s">
        <v>189</v>
      </c>
      <c r="E474" s="10" t="s">
        <v>314</v>
      </c>
      <c r="F474" s="10" t="s">
        <v>233</v>
      </c>
      <c r="G474" s="19"/>
      <c r="H474" s="24">
        <f>H475</f>
        <v>15700</v>
      </c>
      <c r="I474" s="122">
        <v>340</v>
      </c>
      <c r="J474" s="83"/>
    </row>
    <row r="475" spans="1:10" ht="12.75">
      <c r="A475" s="55" t="s">
        <v>164</v>
      </c>
      <c r="B475" s="28" t="s">
        <v>242</v>
      </c>
      <c r="C475" s="28" t="s">
        <v>235</v>
      </c>
      <c r="D475" s="10" t="s">
        <v>189</v>
      </c>
      <c r="E475" s="10" t="s">
        <v>314</v>
      </c>
      <c r="F475" s="10" t="s">
        <v>233</v>
      </c>
      <c r="G475" s="19" t="s">
        <v>238</v>
      </c>
      <c r="H475" s="24">
        <v>15700</v>
      </c>
      <c r="I475" s="83"/>
      <c r="J475" s="116"/>
    </row>
    <row r="476" spans="1:10" ht="28.5" customHeight="1">
      <c r="A476" s="63" t="s">
        <v>116</v>
      </c>
      <c r="B476" s="28" t="s">
        <v>242</v>
      </c>
      <c r="C476" s="28" t="s">
        <v>235</v>
      </c>
      <c r="D476" s="10" t="s">
        <v>189</v>
      </c>
      <c r="E476" s="10" t="s">
        <v>96</v>
      </c>
      <c r="F476" s="10" t="s">
        <v>233</v>
      </c>
      <c r="G476" s="19"/>
      <c r="H476" s="24">
        <f>H477</f>
        <v>31431</v>
      </c>
      <c r="I476" s="83"/>
      <c r="J476" s="116"/>
    </row>
    <row r="477" spans="1:10" ht="15" customHeight="1">
      <c r="A477" s="55" t="s">
        <v>320</v>
      </c>
      <c r="B477" s="28" t="s">
        <v>242</v>
      </c>
      <c r="C477" s="28" t="s">
        <v>235</v>
      </c>
      <c r="D477" s="10" t="s">
        <v>189</v>
      </c>
      <c r="E477" s="10" t="s">
        <v>96</v>
      </c>
      <c r="F477" s="10" t="s">
        <v>233</v>
      </c>
      <c r="G477" s="19" t="s">
        <v>262</v>
      </c>
      <c r="H477" s="24">
        <v>31431</v>
      </c>
      <c r="I477" s="83"/>
      <c r="J477" s="116"/>
    </row>
    <row r="478" spans="1:10" ht="39.75" customHeight="1">
      <c r="A478" s="63" t="s">
        <v>340</v>
      </c>
      <c r="B478" s="28" t="s">
        <v>242</v>
      </c>
      <c r="C478" s="28" t="s">
        <v>235</v>
      </c>
      <c r="D478" s="10" t="s">
        <v>189</v>
      </c>
      <c r="E478" s="10" t="s">
        <v>339</v>
      </c>
      <c r="F478" s="10" t="s">
        <v>233</v>
      </c>
      <c r="G478" s="19"/>
      <c r="H478" s="24">
        <f>H479</f>
        <v>2837</v>
      </c>
      <c r="I478" s="83"/>
      <c r="J478" s="116"/>
    </row>
    <row r="479" spans="1:10" ht="15" customHeight="1">
      <c r="A479" s="55" t="s">
        <v>320</v>
      </c>
      <c r="B479" s="28" t="s">
        <v>242</v>
      </c>
      <c r="C479" s="28" t="s">
        <v>235</v>
      </c>
      <c r="D479" s="10" t="s">
        <v>189</v>
      </c>
      <c r="E479" s="10" t="s">
        <v>339</v>
      </c>
      <c r="F479" s="10" t="s">
        <v>233</v>
      </c>
      <c r="G479" s="19" t="s">
        <v>262</v>
      </c>
      <c r="H479" s="24">
        <f>6000-3163</f>
        <v>2837</v>
      </c>
      <c r="I479" s="83"/>
      <c r="J479" s="116"/>
    </row>
    <row r="480" spans="1:11" s="17" customFormat="1" ht="18" customHeight="1">
      <c r="A480" s="59" t="s">
        <v>184</v>
      </c>
      <c r="B480" s="29" t="s">
        <v>242</v>
      </c>
      <c r="C480" s="29" t="s">
        <v>236</v>
      </c>
      <c r="D480" s="26"/>
      <c r="E480" s="26"/>
      <c r="F480" s="26"/>
      <c r="G480" s="20"/>
      <c r="H480" s="25">
        <f>H481+H485</f>
        <v>107221.03</v>
      </c>
      <c r="I480" s="82">
        <f>I487+I493+I495+I497</f>
        <v>5327.500000000001</v>
      </c>
      <c r="J480" s="116"/>
      <c r="K480" s="50"/>
    </row>
    <row r="481" spans="1:10" ht="27" customHeight="1">
      <c r="A481" s="55" t="s">
        <v>216</v>
      </c>
      <c r="B481" s="28" t="s">
        <v>242</v>
      </c>
      <c r="C481" s="28" t="s">
        <v>236</v>
      </c>
      <c r="D481" s="10" t="s">
        <v>157</v>
      </c>
      <c r="E481" s="10" t="s">
        <v>233</v>
      </c>
      <c r="F481" s="10" t="s">
        <v>233</v>
      </c>
      <c r="G481" s="21"/>
      <c r="H481" s="24">
        <f>H482</f>
        <v>109</v>
      </c>
      <c r="I481" s="83"/>
      <c r="J481" s="116"/>
    </row>
    <row r="482" spans="1:10" ht="12.75">
      <c r="A482" s="55" t="s">
        <v>320</v>
      </c>
      <c r="B482" s="28" t="s">
        <v>242</v>
      </c>
      <c r="C482" s="28" t="s">
        <v>236</v>
      </c>
      <c r="D482" s="10" t="s">
        <v>157</v>
      </c>
      <c r="E482" s="10" t="s">
        <v>232</v>
      </c>
      <c r="F482" s="10" t="s">
        <v>233</v>
      </c>
      <c r="G482" s="21"/>
      <c r="H482" s="24">
        <f>H483</f>
        <v>109</v>
      </c>
      <c r="I482" s="83"/>
      <c r="J482" s="116"/>
    </row>
    <row r="483" spans="1:10" ht="38.25">
      <c r="A483" s="62" t="s">
        <v>137</v>
      </c>
      <c r="B483" s="28" t="s">
        <v>242</v>
      </c>
      <c r="C483" s="28" t="s">
        <v>236</v>
      </c>
      <c r="D483" s="10" t="s">
        <v>157</v>
      </c>
      <c r="E483" s="10" t="s">
        <v>232</v>
      </c>
      <c r="F483" s="10" t="s">
        <v>239</v>
      </c>
      <c r="G483" s="19"/>
      <c r="H483" s="24">
        <f>H484</f>
        <v>109</v>
      </c>
      <c r="I483" s="83"/>
      <c r="J483" s="116"/>
    </row>
    <row r="484" spans="1:10" ht="12.75">
      <c r="A484" s="62" t="s">
        <v>106</v>
      </c>
      <c r="B484" s="28" t="s">
        <v>242</v>
      </c>
      <c r="C484" s="28" t="s">
        <v>236</v>
      </c>
      <c r="D484" s="10" t="s">
        <v>157</v>
      </c>
      <c r="E484" s="10" t="s">
        <v>232</v>
      </c>
      <c r="F484" s="10" t="s">
        <v>239</v>
      </c>
      <c r="G484" s="19" t="s">
        <v>112</v>
      </c>
      <c r="H484" s="24">
        <v>109</v>
      </c>
      <c r="I484" s="83"/>
      <c r="J484" s="116"/>
    </row>
    <row r="485" spans="1:10" ht="14.25" customHeight="1">
      <c r="A485" s="55" t="s">
        <v>321</v>
      </c>
      <c r="B485" s="28" t="s">
        <v>242</v>
      </c>
      <c r="C485" s="28" t="s">
        <v>236</v>
      </c>
      <c r="D485" s="10" t="s">
        <v>95</v>
      </c>
      <c r="E485" s="10" t="s">
        <v>233</v>
      </c>
      <c r="F485" s="10" t="s">
        <v>233</v>
      </c>
      <c r="G485" s="19"/>
      <c r="H485" s="24">
        <f>H486+H491+H498</f>
        <v>107112.03</v>
      </c>
      <c r="I485" s="83"/>
      <c r="J485" s="116"/>
    </row>
    <row r="486" spans="1:10" ht="68.25" customHeight="1">
      <c r="A486" s="69" t="s">
        <v>139</v>
      </c>
      <c r="B486" s="28" t="s">
        <v>242</v>
      </c>
      <c r="C486" s="28" t="s">
        <v>236</v>
      </c>
      <c r="D486" s="10" t="s">
        <v>95</v>
      </c>
      <c r="E486" s="10" t="s">
        <v>242</v>
      </c>
      <c r="F486" s="10" t="s">
        <v>233</v>
      </c>
      <c r="G486" s="19"/>
      <c r="H486" s="24">
        <f>H489+H487</f>
        <v>10522.63</v>
      </c>
      <c r="I486" s="83"/>
      <c r="J486" s="116"/>
    </row>
    <row r="487" spans="1:10" ht="56.25" customHeight="1">
      <c r="A487" s="93" t="s">
        <v>331</v>
      </c>
      <c r="B487" s="28" t="s">
        <v>242</v>
      </c>
      <c r="C487" s="28" t="s">
        <v>236</v>
      </c>
      <c r="D487" s="10" t="s">
        <v>95</v>
      </c>
      <c r="E487" s="10" t="s">
        <v>242</v>
      </c>
      <c r="F487" s="10" t="s">
        <v>232</v>
      </c>
      <c r="G487" s="19"/>
      <c r="H487" s="24">
        <f>H488</f>
        <v>10308.13</v>
      </c>
      <c r="I487" s="83">
        <v>10308.1</v>
      </c>
      <c r="J487" s="116"/>
    </row>
    <row r="488" spans="1:10" ht="16.5" customHeight="1">
      <c r="A488" s="110" t="s">
        <v>106</v>
      </c>
      <c r="B488" s="28" t="s">
        <v>242</v>
      </c>
      <c r="C488" s="28" t="s">
        <v>236</v>
      </c>
      <c r="D488" s="10" t="s">
        <v>95</v>
      </c>
      <c r="E488" s="10" t="s">
        <v>242</v>
      </c>
      <c r="F488" s="10" t="s">
        <v>232</v>
      </c>
      <c r="G488" s="19" t="s">
        <v>112</v>
      </c>
      <c r="H488" s="24">
        <v>10308.13</v>
      </c>
      <c r="I488" s="83"/>
      <c r="J488" s="116"/>
    </row>
    <row r="489" spans="1:10" ht="76.5">
      <c r="A489" s="69" t="s">
        <v>146</v>
      </c>
      <c r="B489" s="28" t="s">
        <v>242</v>
      </c>
      <c r="C489" s="28" t="s">
        <v>236</v>
      </c>
      <c r="D489" s="10" t="s">
        <v>95</v>
      </c>
      <c r="E489" s="10" t="s">
        <v>242</v>
      </c>
      <c r="F489" s="10" t="s">
        <v>234</v>
      </c>
      <c r="G489" s="19"/>
      <c r="H489" s="24">
        <f>H490</f>
        <v>214.5</v>
      </c>
      <c r="I489" s="83"/>
      <c r="J489" s="116"/>
    </row>
    <row r="490" spans="1:10" ht="12.75">
      <c r="A490" s="70" t="s">
        <v>106</v>
      </c>
      <c r="B490" s="28" t="s">
        <v>242</v>
      </c>
      <c r="C490" s="28" t="s">
        <v>236</v>
      </c>
      <c r="D490" s="10" t="s">
        <v>95</v>
      </c>
      <c r="E490" s="10" t="s">
        <v>242</v>
      </c>
      <c r="F490" s="10" t="s">
        <v>234</v>
      </c>
      <c r="G490" s="19" t="s">
        <v>112</v>
      </c>
      <c r="H490" s="24">
        <v>214.5</v>
      </c>
      <c r="I490" s="83"/>
      <c r="J490" s="116"/>
    </row>
    <row r="491" spans="1:10" ht="25.5" customHeight="1">
      <c r="A491" s="69" t="s">
        <v>249</v>
      </c>
      <c r="B491" s="28" t="s">
        <v>242</v>
      </c>
      <c r="C491" s="28" t="s">
        <v>236</v>
      </c>
      <c r="D491" s="10" t="s">
        <v>95</v>
      </c>
      <c r="E491" s="10" t="s">
        <v>245</v>
      </c>
      <c r="F491" s="10" t="s">
        <v>233</v>
      </c>
      <c r="G491" s="19"/>
      <c r="H491" s="24">
        <f>H492+H494+H496</f>
        <v>94630.4</v>
      </c>
      <c r="I491" s="83"/>
      <c r="J491" s="116"/>
    </row>
    <row r="492" spans="1:10" ht="12.75">
      <c r="A492" s="62" t="s">
        <v>135</v>
      </c>
      <c r="B492" s="28" t="s">
        <v>242</v>
      </c>
      <c r="C492" s="28" t="s">
        <v>236</v>
      </c>
      <c r="D492" s="10" t="s">
        <v>95</v>
      </c>
      <c r="E492" s="10" t="s">
        <v>245</v>
      </c>
      <c r="F492" s="10" t="s">
        <v>243</v>
      </c>
      <c r="G492" s="19"/>
      <c r="H492" s="24">
        <f>H493</f>
        <v>8706.7</v>
      </c>
      <c r="I492" s="83"/>
      <c r="J492" s="116"/>
    </row>
    <row r="493" spans="1:10" ht="12.75">
      <c r="A493" s="62" t="s">
        <v>106</v>
      </c>
      <c r="B493" s="28" t="s">
        <v>242</v>
      </c>
      <c r="C493" s="28" t="s">
        <v>236</v>
      </c>
      <c r="D493" s="10" t="s">
        <v>95</v>
      </c>
      <c r="E493" s="10" t="s">
        <v>245</v>
      </c>
      <c r="F493" s="10" t="s">
        <v>243</v>
      </c>
      <c r="G493" s="19" t="s">
        <v>112</v>
      </c>
      <c r="H493" s="24">
        <f>8536+170.7</f>
        <v>8706.7</v>
      </c>
      <c r="I493" s="83">
        <v>170.7</v>
      </c>
      <c r="J493" s="116"/>
    </row>
    <row r="494" spans="1:10" ht="17.25" customHeight="1">
      <c r="A494" s="73" t="s">
        <v>190</v>
      </c>
      <c r="B494" s="28" t="s">
        <v>242</v>
      </c>
      <c r="C494" s="28" t="s">
        <v>236</v>
      </c>
      <c r="D494" s="10" t="s">
        <v>95</v>
      </c>
      <c r="E494" s="10" t="s">
        <v>245</v>
      </c>
      <c r="F494" s="10" t="s">
        <v>244</v>
      </c>
      <c r="G494" s="19"/>
      <c r="H494" s="24">
        <f>H495</f>
        <v>12510</v>
      </c>
      <c r="I494" s="83"/>
      <c r="J494" s="116"/>
    </row>
    <row r="495" spans="1:10" ht="12.75">
      <c r="A495" s="55" t="s">
        <v>164</v>
      </c>
      <c r="B495" s="28" t="s">
        <v>242</v>
      </c>
      <c r="C495" s="28" t="s">
        <v>236</v>
      </c>
      <c r="D495" s="10" t="s">
        <v>95</v>
      </c>
      <c r="E495" s="10" t="s">
        <v>245</v>
      </c>
      <c r="F495" s="10" t="s">
        <v>244</v>
      </c>
      <c r="G495" s="19" t="s">
        <v>238</v>
      </c>
      <c r="H495" s="24">
        <f>13539-1029</f>
        <v>12510</v>
      </c>
      <c r="I495" s="83">
        <v>-1029</v>
      </c>
      <c r="J495" s="116"/>
    </row>
    <row r="496" spans="1:10" ht="16.5" customHeight="1">
      <c r="A496" s="70" t="s">
        <v>191</v>
      </c>
      <c r="B496" s="28" t="s">
        <v>242</v>
      </c>
      <c r="C496" s="28" t="s">
        <v>236</v>
      </c>
      <c r="D496" s="10" t="s">
        <v>95</v>
      </c>
      <c r="E496" s="10" t="s">
        <v>245</v>
      </c>
      <c r="F496" s="10" t="s">
        <v>98</v>
      </c>
      <c r="G496" s="19"/>
      <c r="H496" s="24">
        <f>H497</f>
        <v>73413.7</v>
      </c>
      <c r="I496" s="83"/>
      <c r="J496" s="116"/>
    </row>
    <row r="497" spans="1:10" ht="12.75">
      <c r="A497" s="62" t="s">
        <v>136</v>
      </c>
      <c r="B497" s="28" t="s">
        <v>242</v>
      </c>
      <c r="C497" s="28" t="s">
        <v>236</v>
      </c>
      <c r="D497" s="10" t="s">
        <v>95</v>
      </c>
      <c r="E497" s="10" t="s">
        <v>245</v>
      </c>
      <c r="F497" s="10" t="s">
        <v>98</v>
      </c>
      <c r="G497" s="19" t="s">
        <v>112</v>
      </c>
      <c r="H497" s="24">
        <f>77536-4980.6+858.3</f>
        <v>73413.7</v>
      </c>
      <c r="I497" s="83">
        <f>-4980.6+858.3</f>
        <v>-4122.3</v>
      </c>
      <c r="J497" s="116"/>
    </row>
    <row r="498" spans="1:10" ht="12.75">
      <c r="A498" s="74" t="s">
        <v>417</v>
      </c>
      <c r="B498" s="28" t="s">
        <v>242</v>
      </c>
      <c r="C498" s="28" t="s">
        <v>236</v>
      </c>
      <c r="D498" s="10" t="s">
        <v>95</v>
      </c>
      <c r="E498" s="10" t="s">
        <v>80</v>
      </c>
      <c r="F498" s="10" t="s">
        <v>233</v>
      </c>
      <c r="G498" s="19"/>
      <c r="H498" s="24">
        <f>H499</f>
        <v>1959</v>
      </c>
      <c r="I498" s="83"/>
      <c r="J498" s="116"/>
    </row>
    <row r="499" spans="1:10" ht="38.25">
      <c r="A499" s="74" t="s">
        <v>416</v>
      </c>
      <c r="B499" s="28" t="s">
        <v>242</v>
      </c>
      <c r="C499" s="28" t="s">
        <v>236</v>
      </c>
      <c r="D499" s="10" t="s">
        <v>95</v>
      </c>
      <c r="E499" s="10" t="s">
        <v>80</v>
      </c>
      <c r="F499" s="10" t="s">
        <v>244</v>
      </c>
      <c r="G499" s="19"/>
      <c r="H499" s="24">
        <f>H500</f>
        <v>1959</v>
      </c>
      <c r="I499" s="83"/>
      <c r="J499" s="116"/>
    </row>
    <row r="500" spans="1:10" ht="12.75">
      <c r="A500" s="55" t="s">
        <v>164</v>
      </c>
      <c r="B500" s="28" t="s">
        <v>242</v>
      </c>
      <c r="C500" s="28" t="s">
        <v>236</v>
      </c>
      <c r="D500" s="10" t="s">
        <v>95</v>
      </c>
      <c r="E500" s="10" t="s">
        <v>80</v>
      </c>
      <c r="F500" s="10" t="s">
        <v>244</v>
      </c>
      <c r="G500" s="19" t="s">
        <v>238</v>
      </c>
      <c r="H500" s="24">
        <v>1959</v>
      </c>
      <c r="I500" s="83"/>
      <c r="J500" s="116"/>
    </row>
    <row r="501" spans="1:11" s="17" customFormat="1" ht="17.25" customHeight="1">
      <c r="A501" s="75" t="s">
        <v>291</v>
      </c>
      <c r="B501" s="34"/>
      <c r="C501" s="34"/>
      <c r="D501" s="35"/>
      <c r="E501" s="35"/>
      <c r="F501" s="35"/>
      <c r="G501" s="36"/>
      <c r="H501" s="37">
        <f>H15+H97+H110+H154+H233+H238+H342+H381+H443</f>
        <v>7533532.075</v>
      </c>
      <c r="I501" s="116">
        <f>I443+I381+I342+I238+I154+I110+I15</f>
        <v>171688.57500000086</v>
      </c>
      <c r="J501" s="116"/>
      <c r="K501" s="50"/>
    </row>
    <row r="502" spans="1:10" ht="20.25" customHeight="1">
      <c r="A502" s="40"/>
      <c r="B502" s="41"/>
      <c r="C502" s="41"/>
      <c r="D502" s="41"/>
      <c r="E502" s="41"/>
      <c r="F502" s="41"/>
      <c r="G502" s="42"/>
      <c r="H502" s="47"/>
      <c r="I502" s="47"/>
      <c r="J502" s="116"/>
    </row>
    <row r="503" spans="1:10" ht="17.25" customHeight="1">
      <c r="A503" s="40"/>
      <c r="B503" s="41"/>
      <c r="C503" s="41"/>
      <c r="D503" s="41"/>
      <c r="E503" s="41"/>
      <c r="F503" s="41"/>
      <c r="G503" s="42"/>
      <c r="H503" s="47"/>
      <c r="I503" s="47"/>
      <c r="J503" s="116"/>
    </row>
    <row r="504" spans="1:10" ht="12.75">
      <c r="A504" s="12"/>
      <c r="B504" s="10"/>
      <c r="C504" s="10"/>
      <c r="D504" s="10"/>
      <c r="E504" s="10"/>
      <c r="F504" s="10"/>
      <c r="G504" s="13"/>
      <c r="H504" s="48"/>
      <c r="I504" s="48"/>
      <c r="J504" s="116"/>
    </row>
    <row r="505" spans="1:10" ht="12.75">
      <c r="A505" s="12"/>
      <c r="B505" s="10"/>
      <c r="C505" s="10"/>
      <c r="D505" s="10"/>
      <c r="E505" s="10"/>
      <c r="F505" s="10"/>
      <c r="G505" s="13" t="s">
        <v>411</v>
      </c>
      <c r="H505" s="48">
        <v>7534151.7</v>
      </c>
      <c r="I505" s="48"/>
      <c r="J505" s="116">
        <v>162849</v>
      </c>
    </row>
    <row r="506" spans="1:10" ht="12.75">
      <c r="A506" s="12"/>
      <c r="B506" s="10"/>
      <c r="C506" s="10"/>
      <c r="D506" s="10"/>
      <c r="E506" s="10"/>
      <c r="F506" s="10"/>
      <c r="G506" s="13"/>
      <c r="H506" s="14">
        <f>H505-H501</f>
        <v>619.625</v>
      </c>
      <c r="I506" s="48"/>
      <c r="J506" s="116">
        <f>I501-J505</f>
        <v>8839.575000000856</v>
      </c>
    </row>
    <row r="507" spans="1:10" ht="12.75">
      <c r="A507" s="12"/>
      <c r="B507" s="10"/>
      <c r="C507" s="10"/>
      <c r="D507" s="10"/>
      <c r="E507" s="10"/>
      <c r="F507" s="10"/>
      <c r="G507" s="13"/>
      <c r="H507" s="14"/>
      <c r="I507" s="48"/>
      <c r="J507" s="116"/>
    </row>
    <row r="508" spans="1:10" ht="12.75">
      <c r="A508" s="12"/>
      <c r="B508" s="10"/>
      <c r="C508" s="10"/>
      <c r="D508" s="10"/>
      <c r="E508" s="10"/>
      <c r="F508" s="10"/>
      <c r="G508" s="13"/>
      <c r="H508" s="14"/>
      <c r="I508" s="48"/>
      <c r="J508" s="116"/>
    </row>
    <row r="509" spans="1:10" ht="12.75">
      <c r="A509" s="12"/>
      <c r="B509" s="10"/>
      <c r="C509" s="10"/>
      <c r="D509" s="10"/>
      <c r="E509" s="10"/>
      <c r="F509" s="10"/>
      <c r="G509" s="13"/>
      <c r="H509" s="14"/>
      <c r="I509" s="48"/>
      <c r="J509" s="116"/>
    </row>
    <row r="510" spans="1:10" ht="12.75">
      <c r="A510" s="12"/>
      <c r="B510" s="10"/>
      <c r="C510" s="10"/>
      <c r="D510" s="10"/>
      <c r="E510" s="10"/>
      <c r="F510" s="10"/>
      <c r="G510" s="13"/>
      <c r="H510" s="14"/>
      <c r="I510" s="48"/>
      <c r="J510" s="116"/>
    </row>
    <row r="511" spans="1:10" ht="12.75">
      <c r="A511" s="12"/>
      <c r="B511" s="10"/>
      <c r="C511" s="10"/>
      <c r="D511" s="10"/>
      <c r="E511" s="10"/>
      <c r="F511" s="10"/>
      <c r="G511" s="13"/>
      <c r="H511" s="14"/>
      <c r="I511" s="48"/>
      <c r="J511" s="116"/>
    </row>
    <row r="512" spans="1:10" ht="12.75">
      <c r="A512" s="12"/>
      <c r="B512" s="10"/>
      <c r="C512" s="10"/>
      <c r="D512" s="10"/>
      <c r="E512" s="10"/>
      <c r="F512" s="10"/>
      <c r="G512" s="13"/>
      <c r="H512" s="14"/>
      <c r="I512" s="48"/>
      <c r="J512" s="116"/>
    </row>
    <row r="513" spans="1:10" ht="12.75">
      <c r="A513" s="12"/>
      <c r="B513" s="10"/>
      <c r="C513" s="10"/>
      <c r="D513" s="10"/>
      <c r="E513" s="10"/>
      <c r="F513" s="10"/>
      <c r="G513" s="13"/>
      <c r="H513" s="14"/>
      <c r="I513" s="48"/>
      <c r="J513" s="116"/>
    </row>
    <row r="514" spans="1:10" ht="12.75">
      <c r="A514" s="12"/>
      <c r="B514" s="10"/>
      <c r="C514" s="10"/>
      <c r="D514" s="10"/>
      <c r="E514" s="10"/>
      <c r="F514" s="10"/>
      <c r="G514" s="13"/>
      <c r="H514" s="14"/>
      <c r="I514" s="48"/>
      <c r="J514" s="116"/>
    </row>
    <row r="515" spans="1:10" ht="12.75">
      <c r="A515" s="12"/>
      <c r="B515" s="10"/>
      <c r="C515" s="10"/>
      <c r="D515" s="10"/>
      <c r="E515" s="10"/>
      <c r="F515" s="10"/>
      <c r="G515" s="13"/>
      <c r="H515" s="14"/>
      <c r="I515" s="48"/>
      <c r="J515" s="116"/>
    </row>
    <row r="516" spans="1:10" ht="12.75">
      <c r="A516" s="12"/>
      <c r="B516" s="10"/>
      <c r="C516" s="10"/>
      <c r="D516" s="10"/>
      <c r="E516" s="10"/>
      <c r="F516" s="10"/>
      <c r="G516" s="13"/>
      <c r="H516" s="14"/>
      <c r="I516" s="48"/>
      <c r="J516" s="116"/>
    </row>
    <row r="517" spans="1:10" ht="12.75">
      <c r="A517" s="12"/>
      <c r="B517" s="10"/>
      <c r="C517" s="10"/>
      <c r="D517" s="10"/>
      <c r="E517" s="10"/>
      <c r="F517" s="10"/>
      <c r="G517" s="13"/>
      <c r="H517" s="14"/>
      <c r="I517" s="48"/>
      <c r="J517" s="116"/>
    </row>
    <row r="518" spans="1:10" ht="12.75">
      <c r="A518" s="12"/>
      <c r="B518" s="10"/>
      <c r="C518" s="10"/>
      <c r="D518" s="10"/>
      <c r="E518" s="10"/>
      <c r="F518" s="10"/>
      <c r="G518" s="13"/>
      <c r="H518" s="14"/>
      <c r="I518" s="48"/>
      <c r="J518" s="116"/>
    </row>
    <row r="519" spans="1:10" ht="12.75">
      <c r="A519" s="12"/>
      <c r="B519" s="10"/>
      <c r="C519" s="10"/>
      <c r="D519" s="10"/>
      <c r="E519" s="10"/>
      <c r="F519" s="10"/>
      <c r="G519" s="13"/>
      <c r="H519" s="14"/>
      <c r="I519" s="48"/>
      <c r="J519" s="116"/>
    </row>
    <row r="520" spans="1:10" ht="12.75">
      <c r="A520" s="12"/>
      <c r="B520" s="10"/>
      <c r="C520" s="10"/>
      <c r="D520" s="10"/>
      <c r="E520" s="10"/>
      <c r="F520" s="10"/>
      <c r="G520" s="13"/>
      <c r="H520" s="14"/>
      <c r="I520" s="48"/>
      <c r="J520" s="116"/>
    </row>
    <row r="521" spans="1:10" ht="12.75">
      <c r="A521" s="12"/>
      <c r="B521" s="10"/>
      <c r="C521" s="10"/>
      <c r="D521" s="10"/>
      <c r="E521" s="10"/>
      <c r="F521" s="10"/>
      <c r="G521" s="13"/>
      <c r="H521" s="14"/>
      <c r="I521" s="48"/>
      <c r="J521" s="116"/>
    </row>
    <row r="522" spans="1:10" ht="12.75">
      <c r="A522" s="12"/>
      <c r="B522" s="10"/>
      <c r="C522" s="10"/>
      <c r="D522" s="10"/>
      <c r="E522" s="10"/>
      <c r="F522" s="10"/>
      <c r="G522" s="13"/>
      <c r="H522" s="14"/>
      <c r="I522" s="48"/>
      <c r="J522" s="116"/>
    </row>
    <row r="523" spans="1:10" ht="12.75">
      <c r="A523" s="12"/>
      <c r="B523" s="10"/>
      <c r="C523" s="10"/>
      <c r="D523" s="10"/>
      <c r="E523" s="10"/>
      <c r="F523" s="10"/>
      <c r="G523" s="13"/>
      <c r="H523" s="14"/>
      <c r="I523" s="48"/>
      <c r="J523" s="116"/>
    </row>
    <row r="524" spans="1:10" ht="12.75">
      <c r="A524" s="12"/>
      <c r="B524" s="10"/>
      <c r="C524" s="10"/>
      <c r="D524" s="10"/>
      <c r="E524" s="10"/>
      <c r="F524" s="10"/>
      <c r="G524" s="13"/>
      <c r="H524" s="14"/>
      <c r="I524" s="48"/>
      <c r="J524" s="116"/>
    </row>
    <row r="525" spans="1:10" ht="12.75">
      <c r="A525" s="12"/>
      <c r="B525" s="10"/>
      <c r="C525" s="10"/>
      <c r="D525" s="10"/>
      <c r="E525" s="10"/>
      <c r="F525" s="10"/>
      <c r="G525" s="13"/>
      <c r="H525" s="14"/>
      <c r="I525" s="48"/>
      <c r="J525" s="116"/>
    </row>
    <row r="526" spans="1:10" ht="12.75">
      <c r="A526" s="12"/>
      <c r="B526" s="10"/>
      <c r="C526" s="10"/>
      <c r="D526" s="10"/>
      <c r="E526" s="10"/>
      <c r="F526" s="10"/>
      <c r="G526" s="13"/>
      <c r="H526" s="14"/>
      <c r="I526" s="48"/>
      <c r="J526" s="116"/>
    </row>
    <row r="527" spans="1:10" ht="12.75">
      <c r="A527" s="12"/>
      <c r="B527" s="10"/>
      <c r="C527" s="10"/>
      <c r="D527" s="10"/>
      <c r="E527" s="10"/>
      <c r="F527" s="10"/>
      <c r="G527" s="13"/>
      <c r="H527" s="14"/>
      <c r="I527" s="48"/>
      <c r="J527" s="116"/>
    </row>
    <row r="528" spans="1:10" ht="12.75">
      <c r="A528" s="12"/>
      <c r="B528" s="10"/>
      <c r="C528" s="10"/>
      <c r="D528" s="10"/>
      <c r="E528" s="10"/>
      <c r="F528" s="10"/>
      <c r="G528" s="13"/>
      <c r="H528" s="14"/>
      <c r="I528" s="48"/>
      <c r="J528" s="116"/>
    </row>
    <row r="529" spans="1:10" ht="12.75">
      <c r="A529" s="12"/>
      <c r="B529" s="10"/>
      <c r="C529" s="10"/>
      <c r="D529" s="10"/>
      <c r="E529" s="10"/>
      <c r="F529" s="10"/>
      <c r="G529" s="13"/>
      <c r="H529" s="14"/>
      <c r="I529" s="48"/>
      <c r="J529" s="116"/>
    </row>
    <row r="530" spans="1:10" ht="12.75">
      <c r="A530" s="12"/>
      <c r="B530" s="10"/>
      <c r="C530" s="10"/>
      <c r="D530" s="10"/>
      <c r="E530" s="10"/>
      <c r="F530" s="10"/>
      <c r="G530" s="13"/>
      <c r="H530" s="14"/>
      <c r="I530" s="48"/>
      <c r="J530" s="116"/>
    </row>
    <row r="531" spans="1:10" ht="12.75">
      <c r="A531" s="12"/>
      <c r="B531" s="10"/>
      <c r="C531" s="10"/>
      <c r="D531" s="10"/>
      <c r="E531" s="10"/>
      <c r="F531" s="10"/>
      <c r="G531" s="13"/>
      <c r="H531" s="14"/>
      <c r="I531" s="48"/>
      <c r="J531" s="116"/>
    </row>
    <row r="532" spans="1:10" ht="12.75">
      <c r="A532" s="12"/>
      <c r="B532" s="10"/>
      <c r="C532" s="10"/>
      <c r="D532" s="10"/>
      <c r="E532" s="10"/>
      <c r="F532" s="10"/>
      <c r="G532" s="13"/>
      <c r="H532" s="14"/>
      <c r="I532" s="48"/>
      <c r="J532" s="116"/>
    </row>
    <row r="533" spans="1:10" ht="12.75">
      <c r="A533" s="12"/>
      <c r="B533" s="10"/>
      <c r="C533" s="10"/>
      <c r="D533" s="10"/>
      <c r="E533" s="10"/>
      <c r="F533" s="10"/>
      <c r="G533" s="13"/>
      <c r="H533" s="14"/>
      <c r="I533" s="48"/>
      <c r="J533" s="116"/>
    </row>
    <row r="534" spans="1:10" ht="12.75">
      <c r="A534" s="12"/>
      <c r="B534" s="10"/>
      <c r="C534" s="10"/>
      <c r="D534" s="10"/>
      <c r="E534" s="10"/>
      <c r="F534" s="10"/>
      <c r="G534" s="13"/>
      <c r="H534" s="14"/>
      <c r="I534" s="48"/>
      <c r="J534" s="116"/>
    </row>
    <row r="535" spans="1:10" ht="12.75">
      <c r="A535" s="12"/>
      <c r="B535" s="10"/>
      <c r="C535" s="10"/>
      <c r="D535" s="10"/>
      <c r="E535" s="10"/>
      <c r="F535" s="10"/>
      <c r="G535" s="13"/>
      <c r="H535" s="14"/>
      <c r="I535" s="48"/>
      <c r="J535" s="116"/>
    </row>
    <row r="536" spans="1:10" ht="12.75">
      <c r="A536" s="12"/>
      <c r="B536" s="10"/>
      <c r="C536" s="10"/>
      <c r="D536" s="10"/>
      <c r="E536" s="10"/>
      <c r="F536" s="10"/>
      <c r="G536" s="13"/>
      <c r="H536" s="14"/>
      <c r="I536" s="48"/>
      <c r="J536" s="116"/>
    </row>
    <row r="537" spans="1:10" ht="12.75">
      <c r="A537" s="12"/>
      <c r="B537" s="10"/>
      <c r="C537" s="10"/>
      <c r="D537" s="10"/>
      <c r="E537" s="10"/>
      <c r="F537" s="10"/>
      <c r="G537" s="13"/>
      <c r="H537" s="14"/>
      <c r="I537" s="48"/>
      <c r="J537" s="116"/>
    </row>
    <row r="538" spans="1:10" ht="12.75">
      <c r="A538" s="12"/>
      <c r="B538" s="10"/>
      <c r="C538" s="10"/>
      <c r="D538" s="10"/>
      <c r="E538" s="10"/>
      <c r="F538" s="10"/>
      <c r="G538" s="13"/>
      <c r="H538" s="14"/>
      <c r="I538" s="48"/>
      <c r="J538" s="116"/>
    </row>
    <row r="539" spans="1:10" ht="12.75">
      <c r="A539" s="12"/>
      <c r="B539" s="10"/>
      <c r="C539" s="10"/>
      <c r="D539" s="10"/>
      <c r="E539" s="10"/>
      <c r="F539" s="10"/>
      <c r="G539" s="13"/>
      <c r="H539" s="14"/>
      <c r="I539" s="48"/>
      <c r="J539" s="116"/>
    </row>
    <row r="540" spans="1:10" ht="12.75">
      <c r="A540" s="12"/>
      <c r="B540" s="10"/>
      <c r="C540" s="10"/>
      <c r="D540" s="10"/>
      <c r="E540" s="10"/>
      <c r="F540" s="10"/>
      <c r="G540" s="13"/>
      <c r="H540" s="14"/>
      <c r="I540" s="48"/>
      <c r="J540" s="116"/>
    </row>
    <row r="541" spans="1:10" ht="12.75">
      <c r="A541" s="12"/>
      <c r="B541" s="10"/>
      <c r="C541" s="10"/>
      <c r="D541" s="10"/>
      <c r="E541" s="10"/>
      <c r="F541" s="10"/>
      <c r="G541" s="13"/>
      <c r="H541" s="14"/>
      <c r="I541" s="48"/>
      <c r="J541" s="116"/>
    </row>
    <row r="542" spans="1:10" ht="12.75">
      <c r="A542" s="12"/>
      <c r="B542" s="10"/>
      <c r="C542" s="10"/>
      <c r="D542" s="10"/>
      <c r="E542" s="10"/>
      <c r="F542" s="10"/>
      <c r="G542" s="13"/>
      <c r="H542" s="14"/>
      <c r="I542" s="48"/>
      <c r="J542" s="116"/>
    </row>
    <row r="543" spans="1:10" ht="12.75">
      <c r="A543" s="12"/>
      <c r="B543" s="10"/>
      <c r="C543" s="10"/>
      <c r="D543" s="10"/>
      <c r="E543" s="10"/>
      <c r="F543" s="10"/>
      <c r="G543" s="13"/>
      <c r="H543" s="14"/>
      <c r="I543" s="48"/>
      <c r="J543" s="116"/>
    </row>
    <row r="544" spans="1:10" ht="12.75">
      <c r="A544" s="12"/>
      <c r="B544" s="10"/>
      <c r="C544" s="10"/>
      <c r="D544" s="10"/>
      <c r="E544" s="10"/>
      <c r="F544" s="10"/>
      <c r="G544" s="13"/>
      <c r="H544" s="14"/>
      <c r="I544" s="48"/>
      <c r="J544" s="116"/>
    </row>
    <row r="545" spans="1:10" ht="12.75">
      <c r="A545" s="12"/>
      <c r="B545" s="10"/>
      <c r="C545" s="10"/>
      <c r="D545" s="10"/>
      <c r="E545" s="10"/>
      <c r="F545" s="10"/>
      <c r="G545" s="13"/>
      <c r="H545" s="14"/>
      <c r="I545" s="48"/>
      <c r="J545" s="116"/>
    </row>
    <row r="546" spans="1:10" ht="12.75">
      <c r="A546" s="12"/>
      <c r="B546" s="10"/>
      <c r="C546" s="10"/>
      <c r="D546" s="10"/>
      <c r="E546" s="10"/>
      <c r="F546" s="10"/>
      <c r="G546" s="13"/>
      <c r="H546" s="14"/>
      <c r="I546" s="48"/>
      <c r="J546" s="116"/>
    </row>
    <row r="547" spans="1:10" ht="12.75">
      <c r="A547" s="12"/>
      <c r="B547" s="10"/>
      <c r="C547" s="10"/>
      <c r="D547" s="10"/>
      <c r="E547" s="10"/>
      <c r="F547" s="10"/>
      <c r="G547" s="13"/>
      <c r="H547" s="14"/>
      <c r="I547" s="48"/>
      <c r="J547" s="116"/>
    </row>
    <row r="548" spans="1:10" ht="12.75">
      <c r="A548" s="12"/>
      <c r="B548" s="10"/>
      <c r="C548" s="10"/>
      <c r="D548" s="10"/>
      <c r="E548" s="10"/>
      <c r="F548" s="10"/>
      <c r="G548" s="13"/>
      <c r="H548" s="14"/>
      <c r="I548" s="48"/>
      <c r="J548" s="116"/>
    </row>
    <row r="549" spans="1:10" ht="12.75">
      <c r="A549" s="12"/>
      <c r="B549" s="10"/>
      <c r="C549" s="10"/>
      <c r="D549" s="10"/>
      <c r="E549" s="10"/>
      <c r="F549" s="10"/>
      <c r="G549" s="13"/>
      <c r="H549" s="14"/>
      <c r="I549" s="48"/>
      <c r="J549" s="116"/>
    </row>
    <row r="550" spans="1:10" ht="12.75">
      <c r="A550" s="12"/>
      <c r="B550" s="10"/>
      <c r="C550" s="10"/>
      <c r="D550" s="10"/>
      <c r="E550" s="10"/>
      <c r="F550" s="10"/>
      <c r="G550" s="13"/>
      <c r="H550" s="14"/>
      <c r="I550" s="48"/>
      <c r="J550" s="116"/>
    </row>
    <row r="551" spans="1:10" ht="12.75">
      <c r="A551" s="12"/>
      <c r="B551" s="10"/>
      <c r="C551" s="10"/>
      <c r="D551" s="10"/>
      <c r="E551" s="10"/>
      <c r="F551" s="10"/>
      <c r="G551" s="13"/>
      <c r="H551" s="14"/>
      <c r="I551" s="48"/>
      <c r="J551" s="116"/>
    </row>
    <row r="552" spans="1:10" ht="12.75">
      <c r="A552" s="12"/>
      <c r="B552" s="10"/>
      <c r="C552" s="10"/>
      <c r="D552" s="10"/>
      <c r="E552" s="10"/>
      <c r="F552" s="10"/>
      <c r="G552" s="13"/>
      <c r="H552" s="14"/>
      <c r="I552" s="48"/>
      <c r="J552" s="116"/>
    </row>
    <row r="553" spans="1:10" ht="12.75">
      <c r="A553" s="12"/>
      <c r="B553" s="10"/>
      <c r="C553" s="10"/>
      <c r="D553" s="10"/>
      <c r="E553" s="10"/>
      <c r="F553" s="10"/>
      <c r="G553" s="13"/>
      <c r="H553" s="14"/>
      <c r="I553" s="48"/>
      <c r="J553" s="116"/>
    </row>
    <row r="554" spans="1:10" ht="12.75">
      <c r="A554" s="12"/>
      <c r="B554" s="10"/>
      <c r="C554" s="10"/>
      <c r="D554" s="10"/>
      <c r="E554" s="10"/>
      <c r="F554" s="10"/>
      <c r="G554" s="13"/>
      <c r="H554" s="14"/>
      <c r="I554" s="48"/>
      <c r="J554" s="116"/>
    </row>
    <row r="555" spans="1:10" ht="12.75">
      <c r="A555" s="12"/>
      <c r="B555" s="10"/>
      <c r="C555" s="10"/>
      <c r="D555" s="10"/>
      <c r="E555" s="10"/>
      <c r="F555" s="10"/>
      <c r="G555" s="13"/>
      <c r="H555" s="14"/>
      <c r="I555" s="48"/>
      <c r="J555" s="116"/>
    </row>
    <row r="556" spans="1:10" ht="12.75">
      <c r="A556" s="12"/>
      <c r="B556" s="10"/>
      <c r="C556" s="10"/>
      <c r="D556" s="10"/>
      <c r="E556" s="10"/>
      <c r="F556" s="10"/>
      <c r="G556" s="13"/>
      <c r="H556" s="14"/>
      <c r="I556" s="48"/>
      <c r="J556" s="116"/>
    </row>
    <row r="557" spans="1:10" ht="12.75">
      <c r="A557" s="12"/>
      <c r="B557" s="10"/>
      <c r="C557" s="10"/>
      <c r="D557" s="10"/>
      <c r="E557" s="10"/>
      <c r="F557" s="10"/>
      <c r="G557" s="13"/>
      <c r="H557" s="14"/>
      <c r="I557" s="48"/>
      <c r="J557" s="116"/>
    </row>
    <row r="558" spans="1:10" ht="12.75">
      <c r="A558" s="12"/>
      <c r="B558" s="10"/>
      <c r="C558" s="10"/>
      <c r="D558" s="10"/>
      <c r="E558" s="10"/>
      <c r="F558" s="10"/>
      <c r="G558" s="13"/>
      <c r="H558" s="14"/>
      <c r="I558" s="48"/>
      <c r="J558" s="116"/>
    </row>
    <row r="559" spans="1:10" ht="12.75">
      <c r="A559" s="12"/>
      <c r="B559" s="10"/>
      <c r="C559" s="10"/>
      <c r="D559" s="10"/>
      <c r="E559" s="10"/>
      <c r="F559" s="10"/>
      <c r="G559" s="13"/>
      <c r="H559" s="14"/>
      <c r="I559" s="48"/>
      <c r="J559" s="116"/>
    </row>
    <row r="560" spans="1:10" ht="12.75">
      <c r="A560" s="12"/>
      <c r="B560" s="10"/>
      <c r="C560" s="10"/>
      <c r="D560" s="10"/>
      <c r="E560" s="10"/>
      <c r="F560" s="10"/>
      <c r="G560" s="13"/>
      <c r="H560" s="14"/>
      <c r="I560" s="48"/>
      <c r="J560" s="116"/>
    </row>
    <row r="561" spans="1:10" ht="12.75">
      <c r="A561" s="12"/>
      <c r="B561" s="10"/>
      <c r="C561" s="10"/>
      <c r="D561" s="10"/>
      <c r="E561" s="10"/>
      <c r="F561" s="10"/>
      <c r="G561" s="13"/>
      <c r="H561" s="14"/>
      <c r="I561" s="48"/>
      <c r="J561" s="116"/>
    </row>
    <row r="562" spans="1:10" ht="12.75">
      <c r="A562" s="12"/>
      <c r="B562" s="10"/>
      <c r="C562" s="10"/>
      <c r="D562" s="10"/>
      <c r="E562" s="10"/>
      <c r="F562" s="10"/>
      <c r="G562" s="13"/>
      <c r="H562" s="14"/>
      <c r="I562" s="48"/>
      <c r="J562" s="116"/>
    </row>
    <row r="563" spans="1:10" ht="12.75">
      <c r="A563" s="12"/>
      <c r="B563" s="10"/>
      <c r="C563" s="10"/>
      <c r="D563" s="10"/>
      <c r="E563" s="10"/>
      <c r="F563" s="10"/>
      <c r="G563" s="13"/>
      <c r="H563" s="14"/>
      <c r="I563" s="48"/>
      <c r="J563" s="116"/>
    </row>
    <row r="564" spans="1:10" ht="12.75">
      <c r="A564" s="12"/>
      <c r="B564" s="10"/>
      <c r="C564" s="10"/>
      <c r="D564" s="10"/>
      <c r="E564" s="10"/>
      <c r="F564" s="10"/>
      <c r="G564" s="13"/>
      <c r="H564" s="14"/>
      <c r="I564" s="48"/>
      <c r="J564" s="116"/>
    </row>
    <row r="565" spans="1:10" ht="12.75">
      <c r="A565" s="12"/>
      <c r="B565" s="10"/>
      <c r="C565" s="10"/>
      <c r="D565" s="10"/>
      <c r="E565" s="10"/>
      <c r="F565" s="10"/>
      <c r="G565" s="13"/>
      <c r="H565" s="14"/>
      <c r="I565" s="48"/>
      <c r="J565" s="116"/>
    </row>
    <row r="566" spans="1:10" ht="12.75">
      <c r="A566" s="12"/>
      <c r="B566" s="10"/>
      <c r="C566" s="10"/>
      <c r="D566" s="10"/>
      <c r="E566" s="10"/>
      <c r="F566" s="10"/>
      <c r="G566" s="13"/>
      <c r="H566" s="14"/>
      <c r="I566" s="48"/>
      <c r="J566" s="116"/>
    </row>
    <row r="567" spans="1:10" ht="12.75">
      <c r="A567" s="12"/>
      <c r="B567" s="10"/>
      <c r="C567" s="10"/>
      <c r="D567" s="10"/>
      <c r="E567" s="10"/>
      <c r="F567" s="10"/>
      <c r="G567" s="13"/>
      <c r="H567" s="14"/>
      <c r="I567" s="48"/>
      <c r="J567" s="116"/>
    </row>
    <row r="568" spans="1:10" ht="12.75">
      <c r="A568" s="12"/>
      <c r="B568" s="10"/>
      <c r="C568" s="10"/>
      <c r="D568" s="10"/>
      <c r="E568" s="10"/>
      <c r="F568" s="10"/>
      <c r="G568" s="13"/>
      <c r="H568" s="14"/>
      <c r="I568" s="48"/>
      <c r="J568" s="116"/>
    </row>
    <row r="569" spans="1:10" ht="12.75">
      <c r="A569" s="12"/>
      <c r="B569" s="10"/>
      <c r="C569" s="10"/>
      <c r="D569" s="10"/>
      <c r="E569" s="10"/>
      <c r="F569" s="10"/>
      <c r="G569" s="13"/>
      <c r="H569" s="14"/>
      <c r="I569" s="48"/>
      <c r="J569" s="116"/>
    </row>
    <row r="570" spans="1:10" ht="12.75">
      <c r="A570" s="12"/>
      <c r="B570" s="10"/>
      <c r="C570" s="10"/>
      <c r="D570" s="10"/>
      <c r="E570" s="10"/>
      <c r="F570" s="10"/>
      <c r="G570" s="13"/>
      <c r="H570" s="14"/>
      <c r="I570" s="48"/>
      <c r="J570" s="116"/>
    </row>
    <row r="571" spans="1:10" ht="12.75">
      <c r="A571" s="12"/>
      <c r="B571" s="10"/>
      <c r="C571" s="10"/>
      <c r="D571" s="10"/>
      <c r="E571" s="10"/>
      <c r="F571" s="10"/>
      <c r="G571" s="13"/>
      <c r="H571" s="14"/>
      <c r="I571" s="48"/>
      <c r="J571" s="116"/>
    </row>
    <row r="572" spans="1:10" ht="12.75">
      <c r="A572" s="12"/>
      <c r="B572" s="10"/>
      <c r="C572" s="10"/>
      <c r="D572" s="10"/>
      <c r="E572" s="10"/>
      <c r="F572" s="10"/>
      <c r="G572" s="13"/>
      <c r="H572" s="14"/>
      <c r="I572" s="48"/>
      <c r="J572" s="116"/>
    </row>
    <row r="573" spans="1:10" ht="12.75">
      <c r="A573" s="12"/>
      <c r="B573" s="10"/>
      <c r="C573" s="10"/>
      <c r="D573" s="10"/>
      <c r="E573" s="10"/>
      <c r="F573" s="10"/>
      <c r="G573" s="13"/>
      <c r="H573" s="14"/>
      <c r="I573" s="48"/>
      <c r="J573" s="116"/>
    </row>
    <row r="574" spans="1:10" ht="12.75">
      <c r="A574" s="12"/>
      <c r="B574" s="10"/>
      <c r="C574" s="10"/>
      <c r="D574" s="10"/>
      <c r="E574" s="10"/>
      <c r="F574" s="10"/>
      <c r="G574" s="13"/>
      <c r="H574" s="14"/>
      <c r="I574" s="48"/>
      <c r="J574" s="116"/>
    </row>
    <row r="575" spans="1:10" ht="12.75">
      <c r="A575" s="12"/>
      <c r="B575" s="10"/>
      <c r="C575" s="10"/>
      <c r="D575" s="10"/>
      <c r="E575" s="10"/>
      <c r="F575" s="10"/>
      <c r="G575" s="13"/>
      <c r="H575" s="14"/>
      <c r="I575" s="48"/>
      <c r="J575" s="116"/>
    </row>
    <row r="576" spans="1:10" ht="12.75">
      <c r="A576" s="12"/>
      <c r="B576" s="10"/>
      <c r="C576" s="10"/>
      <c r="D576" s="10"/>
      <c r="E576" s="10"/>
      <c r="F576" s="10"/>
      <c r="G576" s="13"/>
      <c r="H576" s="14"/>
      <c r="I576" s="48"/>
      <c r="J576" s="116"/>
    </row>
    <row r="577" spans="1:10" ht="12.75">
      <c r="A577" s="12"/>
      <c r="B577" s="10"/>
      <c r="C577" s="10"/>
      <c r="D577" s="10"/>
      <c r="E577" s="10"/>
      <c r="F577" s="10"/>
      <c r="G577" s="13"/>
      <c r="H577" s="14"/>
      <c r="I577" s="48"/>
      <c r="J577" s="116"/>
    </row>
    <row r="578" spans="1:10" ht="12.75">
      <c r="A578" s="12"/>
      <c r="B578" s="10"/>
      <c r="C578" s="10"/>
      <c r="D578" s="10"/>
      <c r="E578" s="10"/>
      <c r="F578" s="10"/>
      <c r="G578" s="13"/>
      <c r="H578" s="14"/>
      <c r="I578" s="48"/>
      <c r="J578" s="116"/>
    </row>
    <row r="579" spans="1:10" ht="12.75">
      <c r="A579" s="12"/>
      <c r="B579" s="10"/>
      <c r="C579" s="10"/>
      <c r="D579" s="10"/>
      <c r="E579" s="10"/>
      <c r="F579" s="10"/>
      <c r="G579" s="13"/>
      <c r="H579" s="14"/>
      <c r="I579" s="48"/>
      <c r="J579" s="116"/>
    </row>
    <row r="580" spans="1:10" ht="12.75">
      <c r="A580" s="12"/>
      <c r="B580" s="10"/>
      <c r="C580" s="10"/>
      <c r="D580" s="10"/>
      <c r="E580" s="10"/>
      <c r="F580" s="10"/>
      <c r="G580" s="13"/>
      <c r="H580" s="14"/>
      <c r="I580" s="48"/>
      <c r="J580" s="116"/>
    </row>
    <row r="581" spans="1:10" ht="12.75">
      <c r="A581" s="12"/>
      <c r="B581" s="10"/>
      <c r="C581" s="10"/>
      <c r="D581" s="10"/>
      <c r="E581" s="10"/>
      <c r="F581" s="10"/>
      <c r="G581" s="13"/>
      <c r="H581" s="14"/>
      <c r="I581" s="48"/>
      <c r="J581" s="116"/>
    </row>
    <row r="582" spans="1:10" ht="12.75">
      <c r="A582" s="12"/>
      <c r="B582" s="10"/>
      <c r="C582" s="10"/>
      <c r="D582" s="10"/>
      <c r="E582" s="10"/>
      <c r="F582" s="10"/>
      <c r="G582" s="13"/>
      <c r="H582" s="14"/>
      <c r="I582" s="48"/>
      <c r="J582" s="117"/>
    </row>
    <row r="583" spans="1:10" ht="12.75">
      <c r="A583" s="12"/>
      <c r="B583" s="10"/>
      <c r="C583" s="10"/>
      <c r="D583" s="10"/>
      <c r="E583" s="10"/>
      <c r="F583" s="10"/>
      <c r="G583" s="13"/>
      <c r="H583" s="14"/>
      <c r="I583" s="48"/>
      <c r="J583" s="117"/>
    </row>
    <row r="584" spans="1:10" ht="12.75">
      <c r="A584" s="12"/>
      <c r="B584" s="10"/>
      <c r="C584" s="10"/>
      <c r="D584" s="10"/>
      <c r="E584" s="10"/>
      <c r="F584" s="10"/>
      <c r="G584" s="13"/>
      <c r="H584" s="14"/>
      <c r="I584" s="48"/>
      <c r="J584" s="117"/>
    </row>
    <row r="585" spans="1:10" ht="12.75">
      <c r="A585" s="12"/>
      <c r="B585" s="10"/>
      <c r="C585" s="10"/>
      <c r="D585" s="10"/>
      <c r="E585" s="10"/>
      <c r="F585" s="10"/>
      <c r="G585" s="13"/>
      <c r="H585" s="14"/>
      <c r="I585" s="48"/>
      <c r="J585" s="117"/>
    </row>
    <row r="586" spans="1:10" ht="12.75">
      <c r="A586" s="12"/>
      <c r="B586" s="10"/>
      <c r="C586" s="10"/>
      <c r="D586" s="10"/>
      <c r="E586" s="10"/>
      <c r="F586" s="10"/>
      <c r="G586" s="13"/>
      <c r="H586" s="14"/>
      <c r="I586" s="48"/>
      <c r="J586" s="117"/>
    </row>
    <row r="587" spans="1:10" ht="12.75">
      <c r="A587" s="12"/>
      <c r="B587" s="10"/>
      <c r="C587" s="10"/>
      <c r="D587" s="10"/>
      <c r="E587" s="10"/>
      <c r="F587" s="10"/>
      <c r="G587" s="13"/>
      <c r="H587" s="14"/>
      <c r="I587" s="48"/>
      <c r="J587" s="117"/>
    </row>
    <row r="588" spans="1:10" ht="12.75">
      <c r="A588" s="12"/>
      <c r="B588" s="10"/>
      <c r="C588" s="10"/>
      <c r="D588" s="10"/>
      <c r="E588" s="10"/>
      <c r="F588" s="10"/>
      <c r="G588" s="13"/>
      <c r="H588" s="14"/>
      <c r="I588" s="48"/>
      <c r="J588" s="117"/>
    </row>
    <row r="589" spans="1:10" ht="12.75">
      <c r="A589" s="12"/>
      <c r="B589" s="10"/>
      <c r="C589" s="10"/>
      <c r="D589" s="10"/>
      <c r="E589" s="10"/>
      <c r="F589" s="10"/>
      <c r="G589" s="13"/>
      <c r="H589" s="14"/>
      <c r="I589" s="48"/>
      <c r="J589" s="117"/>
    </row>
    <row r="590" spans="1:10" ht="12.75">
      <c r="A590" s="12"/>
      <c r="B590" s="10"/>
      <c r="C590" s="10"/>
      <c r="D590" s="10"/>
      <c r="E590" s="10"/>
      <c r="F590" s="10"/>
      <c r="G590" s="13"/>
      <c r="H590" s="14"/>
      <c r="I590" s="48"/>
      <c r="J590" s="117"/>
    </row>
    <row r="591" spans="1:10" ht="12.75">
      <c r="A591" s="12"/>
      <c r="B591" s="10"/>
      <c r="C591" s="10"/>
      <c r="D591" s="10"/>
      <c r="E591" s="10"/>
      <c r="F591" s="10"/>
      <c r="G591" s="13"/>
      <c r="H591" s="14"/>
      <c r="I591" s="48"/>
      <c r="J591" s="117"/>
    </row>
    <row r="592" spans="1:10" ht="12.75">
      <c r="A592" s="12"/>
      <c r="B592" s="10"/>
      <c r="C592" s="10"/>
      <c r="D592" s="10"/>
      <c r="E592" s="10"/>
      <c r="F592" s="10"/>
      <c r="G592" s="13"/>
      <c r="H592" s="14"/>
      <c r="I592" s="48"/>
      <c r="J592" s="117"/>
    </row>
    <row r="593" spans="1:10" ht="12.75">
      <c r="A593" s="12"/>
      <c r="B593" s="10"/>
      <c r="C593" s="10"/>
      <c r="D593" s="10"/>
      <c r="E593" s="10"/>
      <c r="F593" s="10"/>
      <c r="G593" s="13"/>
      <c r="H593" s="14"/>
      <c r="I593" s="48"/>
      <c r="J593" s="117"/>
    </row>
    <row r="594" spans="1:10" ht="12.75">
      <c r="A594" s="12"/>
      <c r="B594" s="10"/>
      <c r="C594" s="10"/>
      <c r="D594" s="10"/>
      <c r="E594" s="10"/>
      <c r="F594" s="10"/>
      <c r="G594" s="13"/>
      <c r="H594" s="14"/>
      <c r="I594" s="48"/>
      <c r="J594" s="117"/>
    </row>
    <row r="595" spans="1:10" ht="12.75">
      <c r="A595" s="12"/>
      <c r="B595" s="10"/>
      <c r="C595" s="10"/>
      <c r="D595" s="10"/>
      <c r="E595" s="10"/>
      <c r="F595" s="10"/>
      <c r="G595" s="13"/>
      <c r="H595" s="14"/>
      <c r="I595" s="48"/>
      <c r="J595" s="117"/>
    </row>
    <row r="596" spans="1:10" ht="12.75">
      <c r="A596" s="12"/>
      <c r="B596" s="10"/>
      <c r="C596" s="10"/>
      <c r="D596" s="10"/>
      <c r="E596" s="10"/>
      <c r="F596" s="10"/>
      <c r="G596" s="13"/>
      <c r="H596" s="14"/>
      <c r="I596" s="48"/>
      <c r="J596" s="117"/>
    </row>
    <row r="597" spans="1:10" ht="12.75">
      <c r="A597" s="12"/>
      <c r="B597" s="10"/>
      <c r="C597" s="10"/>
      <c r="D597" s="10"/>
      <c r="E597" s="10"/>
      <c r="F597" s="10"/>
      <c r="G597" s="13"/>
      <c r="H597" s="14"/>
      <c r="I597" s="48"/>
      <c r="J597" s="117"/>
    </row>
    <row r="598" spans="1:10" ht="12.75">
      <c r="A598" s="12"/>
      <c r="B598" s="10"/>
      <c r="C598" s="10"/>
      <c r="D598" s="10"/>
      <c r="E598" s="10"/>
      <c r="F598" s="10"/>
      <c r="G598" s="13"/>
      <c r="H598" s="14"/>
      <c r="I598" s="48"/>
      <c r="J598" s="117"/>
    </row>
    <row r="599" spans="1:10" ht="12.75">
      <c r="A599" s="12"/>
      <c r="B599" s="10"/>
      <c r="C599" s="10"/>
      <c r="D599" s="10"/>
      <c r="E599" s="10"/>
      <c r="F599" s="10"/>
      <c r="G599" s="13"/>
      <c r="H599" s="14"/>
      <c r="I599" s="48"/>
      <c r="J599" s="117"/>
    </row>
    <row r="600" spans="1:10" ht="12.75">
      <c r="A600" s="12"/>
      <c r="B600" s="10"/>
      <c r="C600" s="10"/>
      <c r="D600" s="10"/>
      <c r="E600" s="10"/>
      <c r="F600" s="10"/>
      <c r="G600" s="13"/>
      <c r="H600" s="14"/>
      <c r="I600" s="48"/>
      <c r="J600" s="117"/>
    </row>
    <row r="601" spans="1:10" ht="12.75">
      <c r="A601" s="12"/>
      <c r="B601" s="10"/>
      <c r="C601" s="10"/>
      <c r="D601" s="10"/>
      <c r="E601" s="10"/>
      <c r="F601" s="10"/>
      <c r="G601" s="13"/>
      <c r="H601" s="14"/>
      <c r="I601" s="48"/>
      <c r="J601" s="117"/>
    </row>
    <row r="602" spans="1:10" ht="12.75">
      <c r="A602" s="12"/>
      <c r="B602" s="10"/>
      <c r="C602" s="10"/>
      <c r="D602" s="10"/>
      <c r="E602" s="10"/>
      <c r="F602" s="10"/>
      <c r="G602" s="13"/>
      <c r="H602" s="14"/>
      <c r="I602" s="48"/>
      <c r="J602" s="117"/>
    </row>
    <row r="603" spans="1:10" ht="12.75">
      <c r="A603" s="12"/>
      <c r="B603" s="10"/>
      <c r="C603" s="10"/>
      <c r="D603" s="10"/>
      <c r="E603" s="10"/>
      <c r="F603" s="10"/>
      <c r="G603" s="13"/>
      <c r="H603" s="14"/>
      <c r="I603" s="48"/>
      <c r="J603" s="117"/>
    </row>
    <row r="604" spans="1:10" ht="12.75">
      <c r="A604" s="12"/>
      <c r="B604" s="10"/>
      <c r="C604" s="10"/>
      <c r="D604" s="10"/>
      <c r="E604" s="10"/>
      <c r="F604" s="10"/>
      <c r="G604" s="13"/>
      <c r="H604" s="14"/>
      <c r="I604" s="48"/>
      <c r="J604" s="117"/>
    </row>
    <row r="605" spans="1:10" ht="12.75">
      <c r="A605" s="12"/>
      <c r="B605" s="10"/>
      <c r="C605" s="10"/>
      <c r="D605" s="10"/>
      <c r="E605" s="10"/>
      <c r="F605" s="10"/>
      <c r="G605" s="13"/>
      <c r="H605" s="14"/>
      <c r="I605" s="48"/>
      <c r="J605" s="117"/>
    </row>
    <row r="606" spans="1:10" ht="12.75">
      <c r="A606" s="12"/>
      <c r="B606" s="10"/>
      <c r="C606" s="10"/>
      <c r="D606" s="10"/>
      <c r="E606" s="10"/>
      <c r="F606" s="10"/>
      <c r="G606" s="13"/>
      <c r="H606" s="14"/>
      <c r="I606" s="48"/>
      <c r="J606" s="117"/>
    </row>
    <row r="607" spans="1:10" ht="12.75">
      <c r="A607" s="12"/>
      <c r="B607" s="10"/>
      <c r="C607" s="10"/>
      <c r="D607" s="10"/>
      <c r="E607" s="10"/>
      <c r="F607" s="10"/>
      <c r="G607" s="13"/>
      <c r="H607" s="14"/>
      <c r="I607" s="48"/>
      <c r="J607" s="117"/>
    </row>
    <row r="608" spans="1:10" ht="12.75">
      <c r="A608" s="12"/>
      <c r="B608" s="10"/>
      <c r="C608" s="10"/>
      <c r="D608" s="10"/>
      <c r="E608" s="10"/>
      <c r="F608" s="10"/>
      <c r="G608" s="13"/>
      <c r="H608" s="14"/>
      <c r="I608" s="48"/>
      <c r="J608" s="117"/>
    </row>
    <row r="609" spans="1:10" ht="12.75">
      <c r="A609" s="12"/>
      <c r="B609" s="10"/>
      <c r="C609" s="10"/>
      <c r="D609" s="10"/>
      <c r="E609" s="10"/>
      <c r="F609" s="10"/>
      <c r="G609" s="13"/>
      <c r="H609" s="14"/>
      <c r="I609" s="48"/>
      <c r="J609" s="117"/>
    </row>
    <row r="610" spans="1:10" ht="12.75">
      <c r="A610" s="12"/>
      <c r="B610" s="10"/>
      <c r="C610" s="10"/>
      <c r="D610" s="10"/>
      <c r="E610" s="10"/>
      <c r="F610" s="10"/>
      <c r="G610" s="13"/>
      <c r="H610" s="14"/>
      <c r="I610" s="48"/>
      <c r="J610" s="117"/>
    </row>
    <row r="611" spans="1:10" ht="12.75">
      <c r="A611" s="12"/>
      <c r="B611" s="10"/>
      <c r="C611" s="10"/>
      <c r="D611" s="10"/>
      <c r="E611" s="10"/>
      <c r="F611" s="10"/>
      <c r="G611" s="13"/>
      <c r="H611" s="14"/>
      <c r="I611" s="48"/>
      <c r="J611" s="117"/>
    </row>
    <row r="612" spans="1:10" ht="12.75">
      <c r="A612" s="12"/>
      <c r="B612" s="10"/>
      <c r="C612" s="10"/>
      <c r="D612" s="10"/>
      <c r="E612" s="10"/>
      <c r="F612" s="10"/>
      <c r="G612" s="13"/>
      <c r="H612" s="14"/>
      <c r="I612" s="48"/>
      <c r="J612" s="117"/>
    </row>
    <row r="613" spans="1:10" ht="12.75">
      <c r="A613" s="12"/>
      <c r="B613" s="10"/>
      <c r="C613" s="10"/>
      <c r="D613" s="10"/>
      <c r="E613" s="10"/>
      <c r="F613" s="10"/>
      <c r="G613" s="13"/>
      <c r="H613" s="15"/>
      <c r="I613" s="84"/>
      <c r="J613" s="117"/>
    </row>
    <row r="614" spans="1:10" ht="12.75">
      <c r="A614" s="12"/>
      <c r="B614" s="10"/>
      <c r="C614" s="10"/>
      <c r="D614" s="10"/>
      <c r="E614" s="10"/>
      <c r="F614" s="10"/>
      <c r="G614" s="13"/>
      <c r="H614" s="15"/>
      <c r="I614" s="84"/>
      <c r="J614" s="117"/>
    </row>
    <row r="615" spans="1:10" ht="12.75">
      <c r="A615" s="12"/>
      <c r="B615" s="10"/>
      <c r="C615" s="10"/>
      <c r="D615" s="10"/>
      <c r="E615" s="10"/>
      <c r="F615" s="10"/>
      <c r="G615" s="13"/>
      <c r="H615" s="15"/>
      <c r="I615" s="84"/>
      <c r="J615" s="117"/>
    </row>
    <row r="616" spans="1:10" ht="12.75">
      <c r="A616" s="12"/>
      <c r="B616" s="10"/>
      <c r="C616" s="10"/>
      <c r="D616" s="10"/>
      <c r="E616" s="10"/>
      <c r="F616" s="10"/>
      <c r="G616" s="13"/>
      <c r="H616" s="15"/>
      <c r="I616" s="84"/>
      <c r="J616" s="117"/>
    </row>
    <row r="617" spans="1:10" ht="12.75">
      <c r="A617" s="12"/>
      <c r="B617" s="10"/>
      <c r="C617" s="10"/>
      <c r="D617" s="10"/>
      <c r="E617" s="10"/>
      <c r="F617" s="10"/>
      <c r="G617" s="13"/>
      <c r="H617" s="15"/>
      <c r="I617" s="84"/>
      <c r="J617" s="117"/>
    </row>
    <row r="618" spans="1:10" ht="12.75">
      <c r="A618" s="12"/>
      <c r="B618" s="10"/>
      <c r="C618" s="10"/>
      <c r="D618" s="10"/>
      <c r="E618" s="10"/>
      <c r="F618" s="10"/>
      <c r="G618" s="13"/>
      <c r="H618" s="15"/>
      <c r="I618" s="84"/>
      <c r="J618" s="117"/>
    </row>
    <row r="619" spans="1:10" ht="12.75">
      <c r="A619" s="12"/>
      <c r="B619" s="10"/>
      <c r="C619" s="10"/>
      <c r="D619" s="10"/>
      <c r="E619" s="10"/>
      <c r="F619" s="10"/>
      <c r="G619" s="13"/>
      <c r="H619" s="15"/>
      <c r="I619" s="84"/>
      <c r="J619" s="117"/>
    </row>
    <row r="620" spans="1:10" ht="12.75">
      <c r="A620" s="12"/>
      <c r="B620" s="10"/>
      <c r="C620" s="10"/>
      <c r="D620" s="10"/>
      <c r="E620" s="10"/>
      <c r="F620" s="10"/>
      <c r="G620" s="13"/>
      <c r="H620" s="15"/>
      <c r="I620" s="84"/>
      <c r="J620" s="117"/>
    </row>
    <row r="621" spans="1:10" ht="12.75">
      <c r="A621" s="12"/>
      <c r="B621" s="10"/>
      <c r="C621" s="10"/>
      <c r="D621" s="10"/>
      <c r="E621" s="10"/>
      <c r="F621" s="10"/>
      <c r="G621" s="13"/>
      <c r="H621" s="15"/>
      <c r="I621" s="84"/>
      <c r="J621" s="117"/>
    </row>
    <row r="622" spans="1:10" ht="12.75">
      <c r="A622" s="12"/>
      <c r="B622" s="10"/>
      <c r="C622" s="10"/>
      <c r="D622" s="10"/>
      <c r="E622" s="10"/>
      <c r="F622" s="10"/>
      <c r="G622" s="13"/>
      <c r="H622" s="15"/>
      <c r="I622" s="84"/>
      <c r="J622" s="117"/>
    </row>
    <row r="623" spans="1:10" ht="12.75">
      <c r="A623" s="12"/>
      <c r="B623" s="10"/>
      <c r="C623" s="10"/>
      <c r="D623" s="10"/>
      <c r="E623" s="10"/>
      <c r="F623" s="10"/>
      <c r="G623" s="13"/>
      <c r="H623" s="15"/>
      <c r="I623" s="84"/>
      <c r="J623" s="117"/>
    </row>
    <row r="624" spans="1:10" ht="12.75">
      <c r="A624" s="12"/>
      <c r="B624" s="10"/>
      <c r="C624" s="10"/>
      <c r="D624" s="10"/>
      <c r="E624" s="10"/>
      <c r="F624" s="10"/>
      <c r="G624" s="13"/>
      <c r="H624" s="15"/>
      <c r="I624" s="84"/>
      <c r="J624" s="117"/>
    </row>
    <row r="625" spans="1:10" ht="12.75">
      <c r="A625" s="12"/>
      <c r="B625" s="10"/>
      <c r="C625" s="10"/>
      <c r="D625" s="10"/>
      <c r="E625" s="10"/>
      <c r="F625" s="10"/>
      <c r="G625" s="13"/>
      <c r="H625" s="15"/>
      <c r="I625" s="84"/>
      <c r="J625" s="117"/>
    </row>
    <row r="626" spans="1:10" ht="12.75">
      <c r="A626" s="12"/>
      <c r="B626" s="10"/>
      <c r="C626" s="10"/>
      <c r="D626" s="10"/>
      <c r="E626" s="10"/>
      <c r="F626" s="10"/>
      <c r="G626" s="13"/>
      <c r="H626" s="15"/>
      <c r="I626" s="84"/>
      <c r="J626" s="117"/>
    </row>
    <row r="627" spans="1:10" ht="12.75">
      <c r="A627" s="12"/>
      <c r="B627" s="10"/>
      <c r="C627" s="10"/>
      <c r="D627" s="10"/>
      <c r="E627" s="10"/>
      <c r="F627" s="10"/>
      <c r="G627" s="13"/>
      <c r="H627" s="15"/>
      <c r="I627" s="84"/>
      <c r="J627" s="117"/>
    </row>
    <row r="628" spans="1:10" ht="12.75">
      <c r="A628" s="12"/>
      <c r="B628" s="10"/>
      <c r="C628" s="10"/>
      <c r="D628" s="10"/>
      <c r="E628" s="10"/>
      <c r="F628" s="10"/>
      <c r="G628" s="13"/>
      <c r="H628" s="15"/>
      <c r="I628" s="84"/>
      <c r="J628" s="117"/>
    </row>
    <row r="629" spans="1:10" ht="12.75">
      <c r="A629" s="12"/>
      <c r="B629" s="10"/>
      <c r="C629" s="10"/>
      <c r="D629" s="10"/>
      <c r="E629" s="10"/>
      <c r="F629" s="10"/>
      <c r="G629" s="13"/>
      <c r="H629" s="15"/>
      <c r="I629" s="84"/>
      <c r="J629" s="117"/>
    </row>
    <row r="630" spans="1:10" ht="12.75">
      <c r="A630" s="12"/>
      <c r="B630" s="10"/>
      <c r="C630" s="10"/>
      <c r="D630" s="10"/>
      <c r="E630" s="10"/>
      <c r="F630" s="10"/>
      <c r="G630" s="13"/>
      <c r="H630" s="15"/>
      <c r="I630" s="84"/>
      <c r="J630" s="117"/>
    </row>
    <row r="631" spans="1:10" ht="12.75">
      <c r="A631" s="12"/>
      <c r="B631" s="10"/>
      <c r="C631" s="10"/>
      <c r="D631" s="10"/>
      <c r="E631" s="10"/>
      <c r="F631" s="10"/>
      <c r="G631" s="13"/>
      <c r="H631" s="15"/>
      <c r="I631" s="84"/>
      <c r="J631" s="117"/>
    </row>
    <row r="632" spans="1:10" ht="12.75">
      <c r="A632" s="12"/>
      <c r="B632" s="10"/>
      <c r="C632" s="10"/>
      <c r="D632" s="10"/>
      <c r="E632" s="10"/>
      <c r="F632" s="10"/>
      <c r="G632" s="13"/>
      <c r="H632" s="15"/>
      <c r="I632" s="84"/>
      <c r="J632" s="117"/>
    </row>
    <row r="633" spans="1:10" ht="12.75">
      <c r="A633" s="12"/>
      <c r="B633" s="10"/>
      <c r="C633" s="10"/>
      <c r="D633" s="10"/>
      <c r="E633" s="10"/>
      <c r="F633" s="10"/>
      <c r="G633" s="13"/>
      <c r="H633" s="15"/>
      <c r="I633" s="84"/>
      <c r="J633" s="117"/>
    </row>
    <row r="634" spans="1:10" ht="12.75">
      <c r="A634" s="12"/>
      <c r="B634" s="10"/>
      <c r="C634" s="10"/>
      <c r="D634" s="10"/>
      <c r="E634" s="10"/>
      <c r="F634" s="10"/>
      <c r="G634" s="13"/>
      <c r="H634" s="15"/>
      <c r="I634" s="84"/>
      <c r="J634" s="117"/>
    </row>
    <row r="635" spans="1:10" ht="12.75">
      <c r="A635" s="12"/>
      <c r="B635" s="10"/>
      <c r="C635" s="10"/>
      <c r="D635" s="10"/>
      <c r="E635" s="10"/>
      <c r="F635" s="10"/>
      <c r="G635" s="13"/>
      <c r="H635" s="15"/>
      <c r="I635" s="84"/>
      <c r="J635" s="117"/>
    </row>
    <row r="636" spans="1:10" ht="12.75">
      <c r="A636" s="12"/>
      <c r="B636" s="10"/>
      <c r="C636" s="10"/>
      <c r="D636" s="10"/>
      <c r="E636" s="10"/>
      <c r="F636" s="10"/>
      <c r="G636" s="13"/>
      <c r="H636" s="15"/>
      <c r="I636" s="84"/>
      <c r="J636" s="117"/>
    </row>
    <row r="637" spans="1:10" ht="12.75">
      <c r="A637" s="12"/>
      <c r="B637" s="10"/>
      <c r="C637" s="10"/>
      <c r="D637" s="10"/>
      <c r="E637" s="10"/>
      <c r="F637" s="10"/>
      <c r="G637" s="13"/>
      <c r="H637" s="15"/>
      <c r="I637" s="84"/>
      <c r="J637" s="117"/>
    </row>
    <row r="638" spans="1:10" ht="12.75">
      <c r="A638" s="12"/>
      <c r="B638" s="10"/>
      <c r="C638" s="10"/>
      <c r="D638" s="10"/>
      <c r="E638" s="10"/>
      <c r="F638" s="10"/>
      <c r="G638" s="13"/>
      <c r="H638" s="15"/>
      <c r="I638" s="84"/>
      <c r="J638" s="117"/>
    </row>
    <row r="639" spans="1:10" ht="12.75">
      <c r="A639" s="12"/>
      <c r="B639" s="10"/>
      <c r="C639" s="10"/>
      <c r="D639" s="10"/>
      <c r="E639" s="10"/>
      <c r="F639" s="10"/>
      <c r="G639" s="13"/>
      <c r="H639" s="15"/>
      <c r="I639" s="84"/>
      <c r="J639" s="117"/>
    </row>
    <row r="640" spans="1:10" ht="12.75">
      <c r="A640" s="12"/>
      <c r="B640" s="10"/>
      <c r="C640" s="10"/>
      <c r="D640" s="10"/>
      <c r="E640" s="10"/>
      <c r="F640" s="10"/>
      <c r="G640" s="13"/>
      <c r="H640" s="15"/>
      <c r="I640" s="84"/>
      <c r="J640" s="117"/>
    </row>
    <row r="641" spans="1:10" ht="12.75">
      <c r="A641" s="12"/>
      <c r="B641" s="10"/>
      <c r="C641" s="10"/>
      <c r="D641" s="10"/>
      <c r="E641" s="10"/>
      <c r="F641" s="10"/>
      <c r="G641" s="13"/>
      <c r="H641" s="15"/>
      <c r="I641" s="84"/>
      <c r="J641" s="117"/>
    </row>
    <row r="642" spans="1:10" ht="12.75">
      <c r="A642" s="12"/>
      <c r="B642" s="10"/>
      <c r="C642" s="10"/>
      <c r="D642" s="10"/>
      <c r="E642" s="10"/>
      <c r="F642" s="10"/>
      <c r="G642" s="13"/>
      <c r="H642" s="15"/>
      <c r="I642" s="84"/>
      <c r="J642" s="117"/>
    </row>
    <row r="643" spans="1:10" ht="12.75">
      <c r="A643" s="12"/>
      <c r="B643" s="10"/>
      <c r="C643" s="10"/>
      <c r="D643" s="10"/>
      <c r="E643" s="10"/>
      <c r="F643" s="10"/>
      <c r="G643" s="13"/>
      <c r="H643" s="15"/>
      <c r="I643" s="84"/>
      <c r="J643" s="117"/>
    </row>
    <row r="644" spans="1:10" ht="12.75">
      <c r="A644" s="12"/>
      <c r="B644" s="10"/>
      <c r="C644" s="10"/>
      <c r="D644" s="10"/>
      <c r="E644" s="10"/>
      <c r="F644" s="10"/>
      <c r="G644" s="13"/>
      <c r="H644" s="15"/>
      <c r="I644" s="84"/>
      <c r="J644" s="117"/>
    </row>
    <row r="645" spans="1:10" ht="12.75">
      <c r="A645" s="12"/>
      <c r="B645" s="10"/>
      <c r="C645" s="10"/>
      <c r="D645" s="10"/>
      <c r="E645" s="10"/>
      <c r="F645" s="10"/>
      <c r="G645" s="13"/>
      <c r="H645" s="15"/>
      <c r="I645" s="84"/>
      <c r="J645" s="117"/>
    </row>
    <row r="646" spans="1:10" ht="12.75">
      <c r="A646" s="12"/>
      <c r="B646" s="10"/>
      <c r="C646" s="10"/>
      <c r="D646" s="10"/>
      <c r="E646" s="10"/>
      <c r="F646" s="10"/>
      <c r="G646" s="13"/>
      <c r="H646" s="15"/>
      <c r="I646" s="84"/>
      <c r="J646" s="117"/>
    </row>
    <row r="647" spans="1:10" ht="12.75">
      <c r="A647" s="12"/>
      <c r="B647" s="10"/>
      <c r="C647" s="10"/>
      <c r="D647" s="10"/>
      <c r="E647" s="10"/>
      <c r="F647" s="10"/>
      <c r="G647" s="13"/>
      <c r="H647" s="15"/>
      <c r="I647" s="84"/>
      <c r="J647" s="117"/>
    </row>
    <row r="648" spans="1:10" ht="12.75">
      <c r="A648" s="12"/>
      <c r="B648" s="10"/>
      <c r="C648" s="10"/>
      <c r="D648" s="10"/>
      <c r="E648" s="10"/>
      <c r="F648" s="10"/>
      <c r="G648" s="13"/>
      <c r="H648" s="15"/>
      <c r="I648" s="84"/>
      <c r="J648" s="117"/>
    </row>
    <row r="649" spans="1:10" ht="12.75">
      <c r="A649" s="12"/>
      <c r="B649" s="10"/>
      <c r="C649" s="10"/>
      <c r="D649" s="10"/>
      <c r="E649" s="10"/>
      <c r="F649" s="10"/>
      <c r="G649" s="13"/>
      <c r="H649" s="15"/>
      <c r="I649" s="84"/>
      <c r="J649" s="117"/>
    </row>
    <row r="650" spans="1:10" ht="12.75">
      <c r="A650" s="12"/>
      <c r="B650" s="10"/>
      <c r="C650" s="10"/>
      <c r="D650" s="10"/>
      <c r="E650" s="10"/>
      <c r="F650" s="10"/>
      <c r="G650" s="13"/>
      <c r="H650" s="15"/>
      <c r="I650" s="84"/>
      <c r="J650" s="117"/>
    </row>
    <row r="651" spans="1:10" ht="12.75">
      <c r="A651" s="12"/>
      <c r="B651" s="10"/>
      <c r="C651" s="10"/>
      <c r="D651" s="10"/>
      <c r="E651" s="10"/>
      <c r="F651" s="10"/>
      <c r="G651" s="13"/>
      <c r="H651" s="15"/>
      <c r="I651" s="84"/>
      <c r="J651" s="117"/>
    </row>
    <row r="652" spans="1:10" ht="12.75">
      <c r="A652" s="12"/>
      <c r="B652" s="10"/>
      <c r="C652" s="10"/>
      <c r="D652" s="10"/>
      <c r="E652" s="10"/>
      <c r="F652" s="10"/>
      <c r="G652" s="13"/>
      <c r="H652" s="15"/>
      <c r="I652" s="84"/>
      <c r="J652" s="117"/>
    </row>
    <row r="653" spans="1:10" ht="12.75">
      <c r="A653" s="12"/>
      <c r="B653" s="10"/>
      <c r="C653" s="10"/>
      <c r="D653" s="10"/>
      <c r="E653" s="10"/>
      <c r="F653" s="10"/>
      <c r="G653" s="13"/>
      <c r="H653" s="15"/>
      <c r="I653" s="84"/>
      <c r="J653" s="117"/>
    </row>
    <row r="654" spans="1:10" ht="12.75">
      <c r="A654" s="12"/>
      <c r="B654" s="10"/>
      <c r="C654" s="10"/>
      <c r="D654" s="10"/>
      <c r="E654" s="10"/>
      <c r="F654" s="10"/>
      <c r="G654" s="13"/>
      <c r="H654" s="15"/>
      <c r="I654" s="84"/>
      <c r="J654" s="117"/>
    </row>
    <row r="655" spans="1:10" ht="12.75">
      <c r="A655" s="12"/>
      <c r="B655" s="10"/>
      <c r="C655" s="10"/>
      <c r="D655" s="10"/>
      <c r="E655" s="10"/>
      <c r="F655" s="10"/>
      <c r="G655" s="13"/>
      <c r="H655" s="15"/>
      <c r="I655" s="84"/>
      <c r="J655" s="117"/>
    </row>
    <row r="656" spans="1:10" ht="12.75">
      <c r="A656" s="12"/>
      <c r="B656" s="10"/>
      <c r="C656" s="10"/>
      <c r="D656" s="10"/>
      <c r="E656" s="10"/>
      <c r="F656" s="10"/>
      <c r="G656" s="13"/>
      <c r="H656" s="15"/>
      <c r="I656" s="84"/>
      <c r="J656" s="117"/>
    </row>
    <row r="657" spans="1:10" ht="12.75">
      <c r="A657" s="12"/>
      <c r="B657" s="10"/>
      <c r="C657" s="10"/>
      <c r="D657" s="10"/>
      <c r="E657" s="10"/>
      <c r="F657" s="10"/>
      <c r="G657" s="13"/>
      <c r="H657" s="15"/>
      <c r="I657" s="84"/>
      <c r="J657" s="117"/>
    </row>
    <row r="658" spans="1:10" ht="12.75">
      <c r="A658" s="12"/>
      <c r="B658" s="10"/>
      <c r="C658" s="10"/>
      <c r="D658" s="10"/>
      <c r="E658" s="10"/>
      <c r="F658" s="10"/>
      <c r="G658" s="13"/>
      <c r="H658" s="15"/>
      <c r="I658" s="84"/>
      <c r="J658" s="117"/>
    </row>
    <row r="659" spans="1:10" ht="12.75">
      <c r="A659" s="12"/>
      <c r="B659" s="10"/>
      <c r="C659" s="10"/>
      <c r="D659" s="10"/>
      <c r="E659" s="10"/>
      <c r="F659" s="10"/>
      <c r="G659" s="13"/>
      <c r="H659" s="15"/>
      <c r="I659" s="84"/>
      <c r="J659" s="117"/>
    </row>
    <row r="660" spans="1:10" ht="12.75">
      <c r="A660" s="12"/>
      <c r="B660" s="10"/>
      <c r="C660" s="10"/>
      <c r="D660" s="10"/>
      <c r="E660" s="10"/>
      <c r="F660" s="10"/>
      <c r="G660" s="13"/>
      <c r="H660" s="15"/>
      <c r="I660" s="84"/>
      <c r="J660" s="117"/>
    </row>
    <row r="661" spans="1:10" ht="12.75">
      <c r="A661" s="12"/>
      <c r="B661" s="10"/>
      <c r="C661" s="10"/>
      <c r="D661" s="10"/>
      <c r="E661" s="10"/>
      <c r="F661" s="10"/>
      <c r="G661" s="13"/>
      <c r="H661" s="15"/>
      <c r="I661" s="84"/>
      <c r="J661" s="117"/>
    </row>
    <row r="662" spans="1:10" ht="12.75">
      <c r="A662" s="12"/>
      <c r="B662" s="10"/>
      <c r="C662" s="10"/>
      <c r="D662" s="10"/>
      <c r="E662" s="10"/>
      <c r="F662" s="10"/>
      <c r="G662" s="13"/>
      <c r="H662" s="15"/>
      <c r="I662" s="84"/>
      <c r="J662" s="117"/>
    </row>
    <row r="663" spans="1:10" ht="12.75">
      <c r="A663" s="12"/>
      <c r="B663" s="10"/>
      <c r="C663" s="10"/>
      <c r="D663" s="10"/>
      <c r="E663" s="10"/>
      <c r="F663" s="10"/>
      <c r="G663" s="13"/>
      <c r="H663" s="15"/>
      <c r="I663" s="84"/>
      <c r="J663" s="117"/>
    </row>
    <row r="664" spans="1:10" ht="12.75">
      <c r="A664" s="12"/>
      <c r="B664" s="10"/>
      <c r="C664" s="10"/>
      <c r="D664" s="10"/>
      <c r="E664" s="10"/>
      <c r="F664" s="10"/>
      <c r="G664" s="13"/>
      <c r="H664" s="15"/>
      <c r="I664" s="84"/>
      <c r="J664" s="117"/>
    </row>
    <row r="665" spans="1:10" ht="12.75">
      <c r="A665" s="12"/>
      <c r="B665" s="10"/>
      <c r="C665" s="10"/>
      <c r="D665" s="10"/>
      <c r="E665" s="10"/>
      <c r="F665" s="10"/>
      <c r="G665" s="13"/>
      <c r="H665" s="15"/>
      <c r="I665" s="84"/>
      <c r="J665" s="117"/>
    </row>
    <row r="666" spans="1:10" ht="12.75">
      <c r="A666" s="12"/>
      <c r="B666" s="10"/>
      <c r="C666" s="10"/>
      <c r="D666" s="10"/>
      <c r="E666" s="10"/>
      <c r="F666" s="10"/>
      <c r="G666" s="13"/>
      <c r="H666" s="15"/>
      <c r="I666" s="84"/>
      <c r="J666" s="117"/>
    </row>
    <row r="667" spans="1:10" ht="12.75">
      <c r="A667" s="12"/>
      <c r="B667" s="10"/>
      <c r="C667" s="10"/>
      <c r="D667" s="10"/>
      <c r="E667" s="10"/>
      <c r="F667" s="10"/>
      <c r="G667" s="13"/>
      <c r="H667" s="15"/>
      <c r="I667" s="84"/>
      <c r="J667" s="117"/>
    </row>
    <row r="668" spans="1:10" ht="12.75">
      <c r="A668" s="12"/>
      <c r="B668" s="10"/>
      <c r="C668" s="10"/>
      <c r="D668" s="10"/>
      <c r="E668" s="10"/>
      <c r="F668" s="10"/>
      <c r="G668" s="13"/>
      <c r="H668" s="15"/>
      <c r="I668" s="84"/>
      <c r="J668" s="117"/>
    </row>
    <row r="669" spans="1:10" ht="12.75">
      <c r="A669" s="12"/>
      <c r="B669" s="10"/>
      <c r="C669" s="10"/>
      <c r="D669" s="10"/>
      <c r="E669" s="10"/>
      <c r="F669" s="10"/>
      <c r="G669" s="13"/>
      <c r="H669" s="15"/>
      <c r="I669" s="84"/>
      <c r="J669" s="117"/>
    </row>
    <row r="670" spans="1:10" ht="12.75">
      <c r="A670" s="12"/>
      <c r="B670" s="10"/>
      <c r="C670" s="10"/>
      <c r="D670" s="10"/>
      <c r="E670" s="10"/>
      <c r="F670" s="10"/>
      <c r="G670" s="13"/>
      <c r="H670" s="15"/>
      <c r="I670" s="84"/>
      <c r="J670" s="117"/>
    </row>
    <row r="671" spans="1:10" ht="12.75">
      <c r="A671" s="12"/>
      <c r="B671" s="10"/>
      <c r="C671" s="10"/>
      <c r="D671" s="10"/>
      <c r="E671" s="10"/>
      <c r="F671" s="10"/>
      <c r="G671" s="13"/>
      <c r="H671" s="15"/>
      <c r="I671" s="84"/>
      <c r="J671" s="117"/>
    </row>
    <row r="672" spans="1:10" ht="12.75">
      <c r="A672" s="12"/>
      <c r="B672" s="10"/>
      <c r="C672" s="10"/>
      <c r="D672" s="10"/>
      <c r="E672" s="10"/>
      <c r="F672" s="10"/>
      <c r="G672" s="13"/>
      <c r="H672" s="15"/>
      <c r="I672" s="84"/>
      <c r="J672" s="117"/>
    </row>
    <row r="673" spans="1:10" ht="12.75">
      <c r="A673" s="12"/>
      <c r="B673" s="10"/>
      <c r="C673" s="10"/>
      <c r="D673" s="10"/>
      <c r="E673" s="10"/>
      <c r="F673" s="10"/>
      <c r="G673" s="13"/>
      <c r="H673" s="15"/>
      <c r="I673" s="84"/>
      <c r="J673" s="117"/>
    </row>
    <row r="674" spans="1:10" ht="12.75">
      <c r="A674" s="12"/>
      <c r="B674" s="10"/>
      <c r="C674" s="10"/>
      <c r="D674" s="10"/>
      <c r="E674" s="10"/>
      <c r="F674" s="10"/>
      <c r="G674" s="13"/>
      <c r="H674" s="15"/>
      <c r="I674" s="84"/>
      <c r="J674" s="117"/>
    </row>
    <row r="675" spans="1:10" ht="12.75">
      <c r="A675" s="12"/>
      <c r="B675" s="10"/>
      <c r="C675" s="10"/>
      <c r="D675" s="10"/>
      <c r="E675" s="10"/>
      <c r="F675" s="10"/>
      <c r="G675" s="13"/>
      <c r="H675" s="15"/>
      <c r="I675" s="84"/>
      <c r="J675" s="117"/>
    </row>
    <row r="676" spans="1:10" ht="12.75">
      <c r="A676" s="12"/>
      <c r="B676" s="10"/>
      <c r="C676" s="10"/>
      <c r="D676" s="10"/>
      <c r="E676" s="10"/>
      <c r="F676" s="10"/>
      <c r="G676" s="13"/>
      <c r="H676" s="15"/>
      <c r="I676" s="84"/>
      <c r="J676" s="117"/>
    </row>
    <row r="677" spans="1:10" ht="12.75">
      <c r="A677" s="12"/>
      <c r="B677" s="10"/>
      <c r="C677" s="10"/>
      <c r="D677" s="10"/>
      <c r="E677" s="10"/>
      <c r="F677" s="10"/>
      <c r="G677" s="13"/>
      <c r="H677" s="15"/>
      <c r="I677" s="84"/>
      <c r="J677" s="117"/>
    </row>
    <row r="678" spans="1:10" ht="12.75">
      <c r="A678" s="12"/>
      <c r="B678" s="10"/>
      <c r="C678" s="10"/>
      <c r="D678" s="10"/>
      <c r="E678" s="10"/>
      <c r="F678" s="10"/>
      <c r="G678" s="13"/>
      <c r="H678" s="15"/>
      <c r="I678" s="84"/>
      <c r="J678" s="117"/>
    </row>
    <row r="679" spans="1:10" ht="12.75">
      <c r="A679" s="12"/>
      <c r="B679" s="10"/>
      <c r="C679" s="10"/>
      <c r="D679" s="10"/>
      <c r="E679" s="10"/>
      <c r="F679" s="10"/>
      <c r="G679" s="13"/>
      <c r="H679" s="15"/>
      <c r="I679" s="84"/>
      <c r="J679" s="117"/>
    </row>
    <row r="680" spans="1:10" ht="12.75">
      <c r="A680" s="12"/>
      <c r="B680" s="10"/>
      <c r="C680" s="10"/>
      <c r="D680" s="10"/>
      <c r="E680" s="10"/>
      <c r="F680" s="10"/>
      <c r="G680" s="13"/>
      <c r="H680" s="15"/>
      <c r="I680" s="84"/>
      <c r="J680" s="117"/>
    </row>
    <row r="681" spans="1:10" ht="12.75">
      <c r="A681" s="12"/>
      <c r="B681" s="10"/>
      <c r="C681" s="10"/>
      <c r="D681" s="10"/>
      <c r="E681" s="10"/>
      <c r="F681" s="10"/>
      <c r="G681" s="13"/>
      <c r="H681" s="15"/>
      <c r="I681" s="84"/>
      <c r="J681" s="117"/>
    </row>
    <row r="682" spans="1:10" ht="12.75">
      <c r="A682" s="12"/>
      <c r="B682" s="10"/>
      <c r="C682" s="10"/>
      <c r="D682" s="10"/>
      <c r="E682" s="10"/>
      <c r="F682" s="10"/>
      <c r="G682" s="13"/>
      <c r="H682" s="15"/>
      <c r="I682" s="84"/>
      <c r="J682" s="117"/>
    </row>
    <row r="683" spans="1:10" ht="12.75">
      <c r="A683" s="12"/>
      <c r="B683" s="10"/>
      <c r="C683" s="10"/>
      <c r="D683" s="10"/>
      <c r="E683" s="10"/>
      <c r="F683" s="10"/>
      <c r="G683" s="13"/>
      <c r="H683" s="15"/>
      <c r="I683" s="84"/>
      <c r="J683" s="117"/>
    </row>
    <row r="684" spans="1:10" ht="12.75">
      <c r="A684" s="12"/>
      <c r="B684" s="10"/>
      <c r="C684" s="10"/>
      <c r="D684" s="10"/>
      <c r="E684" s="10"/>
      <c r="F684" s="10"/>
      <c r="G684" s="13"/>
      <c r="H684" s="15"/>
      <c r="I684" s="84"/>
      <c r="J684" s="117"/>
    </row>
    <row r="685" spans="1:10" ht="12.75">
      <c r="A685" s="12"/>
      <c r="B685" s="10"/>
      <c r="C685" s="10"/>
      <c r="D685" s="10"/>
      <c r="E685" s="10"/>
      <c r="F685" s="10"/>
      <c r="G685" s="13"/>
      <c r="H685" s="15"/>
      <c r="I685" s="84"/>
      <c r="J685" s="117"/>
    </row>
    <row r="686" spans="1:10" ht="12.75">
      <c r="A686" s="12"/>
      <c r="B686" s="10"/>
      <c r="C686" s="10"/>
      <c r="D686" s="10"/>
      <c r="E686" s="10"/>
      <c r="F686" s="10"/>
      <c r="G686" s="13"/>
      <c r="H686" s="15"/>
      <c r="I686" s="84"/>
      <c r="J686" s="117"/>
    </row>
    <row r="687" spans="1:10" ht="12.75">
      <c r="A687" s="12"/>
      <c r="B687" s="10"/>
      <c r="C687" s="10"/>
      <c r="D687" s="10"/>
      <c r="E687" s="10"/>
      <c r="F687" s="10"/>
      <c r="G687" s="13"/>
      <c r="H687" s="15"/>
      <c r="I687" s="84"/>
      <c r="J687" s="117"/>
    </row>
    <row r="688" spans="1:10" ht="12.75">
      <c r="A688" s="12"/>
      <c r="B688" s="10"/>
      <c r="C688" s="10"/>
      <c r="D688" s="10"/>
      <c r="E688" s="10"/>
      <c r="F688" s="10"/>
      <c r="G688" s="13"/>
      <c r="H688" s="15"/>
      <c r="I688" s="84"/>
      <c r="J688" s="117"/>
    </row>
    <row r="689" spans="1:10" ht="12.75">
      <c r="A689" s="12"/>
      <c r="B689" s="10"/>
      <c r="C689" s="10"/>
      <c r="D689" s="10"/>
      <c r="E689" s="10"/>
      <c r="F689" s="10"/>
      <c r="G689" s="13"/>
      <c r="H689" s="15"/>
      <c r="I689" s="84"/>
      <c r="J689" s="117"/>
    </row>
    <row r="690" spans="1:10" ht="12.75">
      <c r="A690" s="12"/>
      <c r="B690" s="10"/>
      <c r="C690" s="10"/>
      <c r="D690" s="10"/>
      <c r="E690" s="10"/>
      <c r="F690" s="10"/>
      <c r="G690" s="13"/>
      <c r="H690" s="15"/>
      <c r="I690" s="84"/>
      <c r="J690" s="117"/>
    </row>
    <row r="691" spans="1:10" ht="12.75">
      <c r="A691" s="12"/>
      <c r="B691" s="10"/>
      <c r="C691" s="10"/>
      <c r="D691" s="10"/>
      <c r="E691" s="10"/>
      <c r="F691" s="10"/>
      <c r="G691" s="13"/>
      <c r="H691" s="15"/>
      <c r="I691" s="84"/>
      <c r="J691" s="117"/>
    </row>
    <row r="692" spans="1:10" ht="12.75">
      <c r="A692" s="12"/>
      <c r="B692" s="10"/>
      <c r="C692" s="10"/>
      <c r="D692" s="10"/>
      <c r="E692" s="10"/>
      <c r="F692" s="10"/>
      <c r="G692" s="13"/>
      <c r="H692" s="15"/>
      <c r="I692" s="84"/>
      <c r="J692" s="117"/>
    </row>
    <row r="693" spans="1:10" ht="12.75">
      <c r="A693" s="12"/>
      <c r="B693" s="10"/>
      <c r="C693" s="10"/>
      <c r="D693" s="10"/>
      <c r="E693" s="10"/>
      <c r="F693" s="10"/>
      <c r="G693" s="13"/>
      <c r="H693" s="15"/>
      <c r="I693" s="84"/>
      <c r="J693" s="117"/>
    </row>
    <row r="694" spans="1:10" ht="12.75">
      <c r="A694" s="12"/>
      <c r="B694" s="10"/>
      <c r="C694" s="10"/>
      <c r="D694" s="10"/>
      <c r="E694" s="10"/>
      <c r="F694" s="10"/>
      <c r="G694" s="13"/>
      <c r="H694" s="15"/>
      <c r="I694" s="84"/>
      <c r="J694" s="117"/>
    </row>
    <row r="695" spans="1:10" ht="12.75">
      <c r="A695" s="12"/>
      <c r="B695" s="10"/>
      <c r="C695" s="10"/>
      <c r="D695" s="10"/>
      <c r="E695" s="10"/>
      <c r="F695" s="10"/>
      <c r="G695" s="13"/>
      <c r="H695" s="15"/>
      <c r="I695" s="84"/>
      <c r="J695" s="117"/>
    </row>
    <row r="696" spans="1:10" ht="12.75">
      <c r="A696" s="12"/>
      <c r="B696" s="10"/>
      <c r="C696" s="10"/>
      <c r="D696" s="10"/>
      <c r="E696" s="10"/>
      <c r="F696" s="10"/>
      <c r="G696" s="13"/>
      <c r="H696" s="15"/>
      <c r="I696" s="84"/>
      <c r="J696" s="117"/>
    </row>
    <row r="697" spans="1:10" ht="12.75">
      <c r="A697" s="12"/>
      <c r="B697" s="10"/>
      <c r="C697" s="10"/>
      <c r="D697" s="10"/>
      <c r="E697" s="10"/>
      <c r="F697" s="10"/>
      <c r="G697" s="13"/>
      <c r="H697" s="15"/>
      <c r="I697" s="84"/>
      <c r="J697" s="117"/>
    </row>
    <row r="698" spans="1:10" ht="12.75">
      <c r="A698" s="12"/>
      <c r="B698" s="10"/>
      <c r="C698" s="10"/>
      <c r="D698" s="10"/>
      <c r="E698" s="10"/>
      <c r="F698" s="10"/>
      <c r="G698" s="13"/>
      <c r="H698" s="15"/>
      <c r="I698" s="84"/>
      <c r="J698" s="117"/>
    </row>
    <row r="699" spans="1:10" ht="12.75">
      <c r="A699" s="12"/>
      <c r="B699" s="10"/>
      <c r="C699" s="10"/>
      <c r="D699" s="10"/>
      <c r="E699" s="10"/>
      <c r="F699" s="10"/>
      <c r="G699" s="13"/>
      <c r="H699" s="15"/>
      <c r="I699" s="84"/>
      <c r="J699" s="117"/>
    </row>
    <row r="700" spans="1:10" ht="12.75">
      <c r="A700" s="12"/>
      <c r="B700" s="10"/>
      <c r="C700" s="10"/>
      <c r="D700" s="10"/>
      <c r="E700" s="10"/>
      <c r="F700" s="10"/>
      <c r="G700" s="13"/>
      <c r="H700" s="15"/>
      <c r="I700" s="84"/>
      <c r="J700" s="117"/>
    </row>
    <row r="701" spans="1:10" ht="12.75">
      <c r="A701" s="12"/>
      <c r="B701" s="10"/>
      <c r="C701" s="10"/>
      <c r="D701" s="10"/>
      <c r="E701" s="10"/>
      <c r="F701" s="10"/>
      <c r="G701" s="13"/>
      <c r="H701" s="15"/>
      <c r="I701" s="84"/>
      <c r="J701" s="117"/>
    </row>
    <row r="702" spans="1:10" ht="12.75">
      <c r="A702" s="12"/>
      <c r="B702" s="10"/>
      <c r="C702" s="10"/>
      <c r="D702" s="10"/>
      <c r="E702" s="10"/>
      <c r="F702" s="10"/>
      <c r="G702" s="13"/>
      <c r="H702" s="15"/>
      <c r="I702" s="84"/>
      <c r="J702" s="117"/>
    </row>
    <row r="703" spans="1:10" ht="12.75">
      <c r="A703" s="12"/>
      <c r="B703" s="10"/>
      <c r="C703" s="10"/>
      <c r="D703" s="10"/>
      <c r="E703" s="10"/>
      <c r="F703" s="10"/>
      <c r="G703" s="13"/>
      <c r="H703" s="15"/>
      <c r="I703" s="84"/>
      <c r="J703" s="117"/>
    </row>
    <row r="704" spans="1:10" ht="12.75">
      <c r="A704" s="12"/>
      <c r="B704" s="10"/>
      <c r="C704" s="10"/>
      <c r="D704" s="10"/>
      <c r="E704" s="10"/>
      <c r="F704" s="10"/>
      <c r="G704" s="13"/>
      <c r="H704" s="15"/>
      <c r="I704" s="84"/>
      <c r="J704" s="117"/>
    </row>
    <row r="705" spans="1:10" ht="12.75">
      <c r="A705" s="12"/>
      <c r="B705" s="10"/>
      <c r="C705" s="10"/>
      <c r="D705" s="10"/>
      <c r="E705" s="10"/>
      <c r="F705" s="10"/>
      <c r="G705" s="13"/>
      <c r="H705" s="15"/>
      <c r="I705" s="84"/>
      <c r="J705" s="117"/>
    </row>
    <row r="706" spans="1:10" ht="12.75">
      <c r="A706" s="12"/>
      <c r="B706" s="10"/>
      <c r="C706" s="10"/>
      <c r="D706" s="10"/>
      <c r="E706" s="10"/>
      <c r="F706" s="10"/>
      <c r="G706" s="13"/>
      <c r="H706" s="15"/>
      <c r="I706" s="84"/>
      <c r="J706" s="117"/>
    </row>
    <row r="707" spans="1:10" ht="12.75">
      <c r="A707" s="12"/>
      <c r="B707" s="10"/>
      <c r="C707" s="10"/>
      <c r="D707" s="10"/>
      <c r="E707" s="10"/>
      <c r="F707" s="10"/>
      <c r="G707" s="13"/>
      <c r="H707" s="15"/>
      <c r="I707" s="84"/>
      <c r="J707" s="117"/>
    </row>
    <row r="708" spans="1:10" ht="12.75">
      <c r="A708" s="12"/>
      <c r="B708" s="10"/>
      <c r="C708" s="10"/>
      <c r="D708" s="10"/>
      <c r="E708" s="10"/>
      <c r="F708" s="10"/>
      <c r="G708" s="13"/>
      <c r="H708" s="15"/>
      <c r="I708" s="84"/>
      <c r="J708" s="117"/>
    </row>
    <row r="709" spans="1:10" ht="12.75">
      <c r="A709" s="12"/>
      <c r="B709" s="10"/>
      <c r="C709" s="10"/>
      <c r="D709" s="10"/>
      <c r="E709" s="10"/>
      <c r="F709" s="10"/>
      <c r="G709" s="13"/>
      <c r="H709" s="15"/>
      <c r="I709" s="84"/>
      <c r="J709" s="117"/>
    </row>
    <row r="710" spans="1:10" ht="12.75">
      <c r="A710" s="12"/>
      <c r="B710" s="10"/>
      <c r="C710" s="10"/>
      <c r="D710" s="10"/>
      <c r="E710" s="10"/>
      <c r="F710" s="10"/>
      <c r="G710" s="13"/>
      <c r="H710" s="15"/>
      <c r="I710" s="84"/>
      <c r="J710" s="117"/>
    </row>
    <row r="711" spans="1:10" ht="12.75">
      <c r="A711" s="12"/>
      <c r="B711" s="10"/>
      <c r="C711" s="10"/>
      <c r="D711" s="10"/>
      <c r="E711" s="10"/>
      <c r="F711" s="10"/>
      <c r="G711" s="13"/>
      <c r="H711" s="15"/>
      <c r="I711" s="84"/>
      <c r="J711" s="117"/>
    </row>
    <row r="712" spans="1:10" ht="12.75">
      <c r="A712" s="12"/>
      <c r="B712" s="10"/>
      <c r="C712" s="10"/>
      <c r="D712" s="10"/>
      <c r="E712" s="10"/>
      <c r="F712" s="10"/>
      <c r="G712" s="13"/>
      <c r="H712" s="15"/>
      <c r="I712" s="84"/>
      <c r="J712" s="117"/>
    </row>
    <row r="713" spans="1:10" ht="12.75">
      <c r="A713" s="12"/>
      <c r="B713" s="10"/>
      <c r="C713" s="10"/>
      <c r="D713" s="10"/>
      <c r="E713" s="10"/>
      <c r="F713" s="10"/>
      <c r="G713" s="13"/>
      <c r="H713" s="15"/>
      <c r="I713" s="84"/>
      <c r="J713" s="117"/>
    </row>
    <row r="714" spans="1:10" ht="12.75">
      <c r="A714" s="12"/>
      <c r="B714" s="10"/>
      <c r="C714" s="10"/>
      <c r="D714" s="10"/>
      <c r="E714" s="10"/>
      <c r="F714" s="10"/>
      <c r="G714" s="13"/>
      <c r="H714" s="15"/>
      <c r="I714" s="84"/>
      <c r="J714" s="117"/>
    </row>
    <row r="715" spans="1:10" ht="12.75">
      <c r="A715" s="12"/>
      <c r="B715" s="10"/>
      <c r="C715" s="10"/>
      <c r="D715" s="10"/>
      <c r="E715" s="10"/>
      <c r="F715" s="10"/>
      <c r="G715" s="13"/>
      <c r="H715" s="15"/>
      <c r="I715" s="84"/>
      <c r="J715" s="117"/>
    </row>
    <row r="716" spans="1:10" ht="12.75">
      <c r="A716" s="12"/>
      <c r="B716" s="10"/>
      <c r="C716" s="10"/>
      <c r="D716" s="10"/>
      <c r="E716" s="10"/>
      <c r="F716" s="10"/>
      <c r="G716" s="13"/>
      <c r="H716" s="15"/>
      <c r="I716" s="84"/>
      <c r="J716" s="117"/>
    </row>
    <row r="717" spans="1:10" ht="12.75">
      <c r="A717" s="12"/>
      <c r="B717" s="10"/>
      <c r="C717" s="10"/>
      <c r="D717" s="10"/>
      <c r="E717" s="10"/>
      <c r="F717" s="10"/>
      <c r="G717" s="13"/>
      <c r="H717" s="15"/>
      <c r="I717" s="84"/>
      <c r="J717" s="117"/>
    </row>
    <row r="718" spans="1:10" ht="12.75">
      <c r="A718" s="12"/>
      <c r="B718" s="10"/>
      <c r="C718" s="10"/>
      <c r="D718" s="10"/>
      <c r="E718" s="10"/>
      <c r="F718" s="10"/>
      <c r="G718" s="13"/>
      <c r="H718" s="15"/>
      <c r="I718" s="84"/>
      <c r="J718" s="117"/>
    </row>
    <row r="719" spans="1:10" ht="12.75">
      <c r="A719" s="12"/>
      <c r="B719" s="10"/>
      <c r="C719" s="10"/>
      <c r="D719" s="10"/>
      <c r="E719" s="10"/>
      <c r="F719" s="10"/>
      <c r="G719" s="13"/>
      <c r="H719" s="15"/>
      <c r="I719" s="84"/>
      <c r="J719" s="117"/>
    </row>
    <row r="720" spans="1:10" ht="12.75">
      <c r="A720" s="12"/>
      <c r="B720" s="10"/>
      <c r="C720" s="10"/>
      <c r="D720" s="10"/>
      <c r="E720" s="10"/>
      <c r="F720" s="10"/>
      <c r="G720" s="13"/>
      <c r="H720" s="15"/>
      <c r="I720" s="84"/>
      <c r="J720" s="117"/>
    </row>
    <row r="721" spans="1:10" ht="12.75">
      <c r="A721" s="12"/>
      <c r="B721" s="10"/>
      <c r="C721" s="10"/>
      <c r="D721" s="10"/>
      <c r="E721" s="10"/>
      <c r="F721" s="10"/>
      <c r="G721" s="13"/>
      <c r="H721" s="15"/>
      <c r="I721" s="84"/>
      <c r="J721" s="117"/>
    </row>
    <row r="722" spans="1:10" ht="12.75">
      <c r="A722" s="12"/>
      <c r="B722" s="10"/>
      <c r="C722" s="10"/>
      <c r="D722" s="10"/>
      <c r="E722" s="10"/>
      <c r="F722" s="10"/>
      <c r="G722" s="13"/>
      <c r="H722" s="15"/>
      <c r="I722" s="84"/>
      <c r="J722" s="117"/>
    </row>
    <row r="723" spans="1:10" ht="12.75">
      <c r="A723" s="12"/>
      <c r="B723" s="10"/>
      <c r="C723" s="10"/>
      <c r="D723" s="10"/>
      <c r="E723" s="10"/>
      <c r="F723" s="10"/>
      <c r="G723" s="13"/>
      <c r="H723" s="15"/>
      <c r="I723" s="84"/>
      <c r="J723" s="117"/>
    </row>
    <row r="724" spans="1:10" ht="12.75">
      <c r="A724" s="12"/>
      <c r="B724" s="10"/>
      <c r="C724" s="10"/>
      <c r="D724" s="10"/>
      <c r="E724" s="10"/>
      <c r="F724" s="10"/>
      <c r="G724" s="13"/>
      <c r="H724" s="15"/>
      <c r="I724" s="84"/>
      <c r="J724" s="117"/>
    </row>
    <row r="725" spans="1:10" ht="12.75">
      <c r="A725" s="12"/>
      <c r="B725" s="10"/>
      <c r="C725" s="10"/>
      <c r="D725" s="10"/>
      <c r="E725" s="10"/>
      <c r="F725" s="10"/>
      <c r="G725" s="13"/>
      <c r="H725" s="15"/>
      <c r="I725" s="84"/>
      <c r="J725" s="117"/>
    </row>
    <row r="726" spans="1:10" ht="12.75">
      <c r="A726" s="12"/>
      <c r="B726" s="10"/>
      <c r="C726" s="10"/>
      <c r="D726" s="10"/>
      <c r="E726" s="10"/>
      <c r="F726" s="10"/>
      <c r="G726" s="13"/>
      <c r="H726" s="15"/>
      <c r="I726" s="84"/>
      <c r="J726" s="117"/>
    </row>
    <row r="727" spans="1:10" ht="12.75">
      <c r="A727" s="12"/>
      <c r="B727" s="10"/>
      <c r="C727" s="10"/>
      <c r="D727" s="10"/>
      <c r="E727" s="10"/>
      <c r="F727" s="10"/>
      <c r="G727" s="13"/>
      <c r="H727" s="15"/>
      <c r="I727" s="84"/>
      <c r="J727" s="117"/>
    </row>
    <row r="728" spans="1:10" ht="12.75">
      <c r="A728" s="12"/>
      <c r="B728" s="10"/>
      <c r="C728" s="10"/>
      <c r="D728" s="10"/>
      <c r="E728" s="10"/>
      <c r="F728" s="10"/>
      <c r="G728" s="13"/>
      <c r="H728" s="15"/>
      <c r="I728" s="84"/>
      <c r="J728" s="117"/>
    </row>
    <row r="729" spans="1:10" ht="12.75">
      <c r="A729" s="12"/>
      <c r="B729" s="10"/>
      <c r="C729" s="10"/>
      <c r="D729" s="10"/>
      <c r="E729" s="10"/>
      <c r="F729" s="10"/>
      <c r="G729" s="13"/>
      <c r="H729" s="15"/>
      <c r="I729" s="84"/>
      <c r="J729" s="117"/>
    </row>
    <row r="730" spans="1:10" ht="12.75">
      <c r="A730" s="12"/>
      <c r="B730" s="10"/>
      <c r="C730" s="10"/>
      <c r="D730" s="10"/>
      <c r="E730" s="10"/>
      <c r="F730" s="10"/>
      <c r="G730" s="13"/>
      <c r="H730" s="15"/>
      <c r="I730" s="84"/>
      <c r="J730" s="117"/>
    </row>
    <row r="731" spans="1:10" ht="12.75">
      <c r="A731" s="12"/>
      <c r="B731" s="10"/>
      <c r="C731" s="10"/>
      <c r="D731" s="10"/>
      <c r="E731" s="10"/>
      <c r="F731" s="10"/>
      <c r="G731" s="13"/>
      <c r="H731" s="15"/>
      <c r="I731" s="84"/>
      <c r="J731" s="117"/>
    </row>
    <row r="732" spans="1:10" ht="12.75">
      <c r="A732" s="12"/>
      <c r="B732" s="10"/>
      <c r="C732" s="10"/>
      <c r="D732" s="10"/>
      <c r="E732" s="10"/>
      <c r="F732" s="10"/>
      <c r="G732" s="13"/>
      <c r="H732" s="15"/>
      <c r="I732" s="84"/>
      <c r="J732" s="117"/>
    </row>
    <row r="733" spans="1:10" ht="12.75">
      <c r="A733" s="12"/>
      <c r="B733" s="10"/>
      <c r="C733" s="10"/>
      <c r="D733" s="10"/>
      <c r="E733" s="10"/>
      <c r="F733" s="10"/>
      <c r="G733" s="13"/>
      <c r="H733" s="15"/>
      <c r="I733" s="84"/>
      <c r="J733" s="117"/>
    </row>
    <row r="734" spans="1:10" ht="12.75">
      <c r="A734" s="12"/>
      <c r="B734" s="10"/>
      <c r="C734" s="10"/>
      <c r="D734" s="10"/>
      <c r="E734" s="10"/>
      <c r="F734" s="10"/>
      <c r="G734" s="13"/>
      <c r="H734" s="15"/>
      <c r="I734" s="84"/>
      <c r="J734" s="117"/>
    </row>
    <row r="735" spans="1:10" ht="12.75">
      <c r="A735" s="12"/>
      <c r="B735" s="10"/>
      <c r="C735" s="10"/>
      <c r="D735" s="10"/>
      <c r="E735" s="10"/>
      <c r="F735" s="10"/>
      <c r="G735" s="13"/>
      <c r="H735" s="15"/>
      <c r="I735" s="84"/>
      <c r="J735" s="117"/>
    </row>
    <row r="736" spans="1:10" ht="12.75">
      <c r="A736" s="12"/>
      <c r="B736" s="10"/>
      <c r="C736" s="10"/>
      <c r="D736" s="10"/>
      <c r="E736" s="10"/>
      <c r="F736" s="10"/>
      <c r="G736" s="13"/>
      <c r="H736" s="15"/>
      <c r="I736" s="84"/>
      <c r="J736" s="117"/>
    </row>
    <row r="737" spans="1:10" ht="12.75">
      <c r="A737" s="12"/>
      <c r="B737" s="10"/>
      <c r="C737" s="10"/>
      <c r="D737" s="10"/>
      <c r="E737" s="10"/>
      <c r="F737" s="10"/>
      <c r="G737" s="13"/>
      <c r="H737" s="15"/>
      <c r="I737" s="84"/>
      <c r="J737" s="117"/>
    </row>
    <row r="738" spans="1:10" ht="12.75">
      <c r="A738" s="12"/>
      <c r="B738" s="10"/>
      <c r="C738" s="10"/>
      <c r="D738" s="10"/>
      <c r="E738" s="10"/>
      <c r="F738" s="10"/>
      <c r="G738" s="13"/>
      <c r="H738" s="15"/>
      <c r="I738" s="84"/>
      <c r="J738" s="117"/>
    </row>
    <row r="739" spans="1:10" ht="12.75">
      <c r="A739" s="12"/>
      <c r="B739" s="10"/>
      <c r="C739" s="10"/>
      <c r="D739" s="10"/>
      <c r="E739" s="10"/>
      <c r="F739" s="10"/>
      <c r="G739" s="13"/>
      <c r="H739" s="15"/>
      <c r="I739" s="84"/>
      <c r="J739" s="117"/>
    </row>
    <row r="740" spans="1:10" ht="12.75">
      <c r="A740" s="12"/>
      <c r="B740" s="10"/>
      <c r="C740" s="10"/>
      <c r="D740" s="10"/>
      <c r="E740" s="10"/>
      <c r="F740" s="10"/>
      <c r="G740" s="13"/>
      <c r="H740" s="15"/>
      <c r="I740" s="84"/>
      <c r="J740" s="117"/>
    </row>
    <row r="741" spans="1:10" ht="12.75">
      <c r="A741" s="12"/>
      <c r="B741" s="10"/>
      <c r="C741" s="10"/>
      <c r="D741" s="10"/>
      <c r="E741" s="10"/>
      <c r="F741" s="10"/>
      <c r="G741" s="13"/>
      <c r="H741" s="15"/>
      <c r="I741" s="84"/>
      <c r="J741" s="117"/>
    </row>
    <row r="742" spans="1:10" ht="12.75">
      <c r="A742" s="12"/>
      <c r="B742" s="10"/>
      <c r="C742" s="10"/>
      <c r="D742" s="10"/>
      <c r="E742" s="10"/>
      <c r="F742" s="10"/>
      <c r="G742" s="13"/>
      <c r="H742" s="15"/>
      <c r="I742" s="84"/>
      <c r="J742" s="117"/>
    </row>
    <row r="743" spans="1:10" ht="12.75">
      <c r="A743" s="12"/>
      <c r="B743" s="10"/>
      <c r="C743" s="10"/>
      <c r="D743" s="10"/>
      <c r="E743" s="10"/>
      <c r="F743" s="10"/>
      <c r="G743" s="13"/>
      <c r="H743" s="15"/>
      <c r="I743" s="84"/>
      <c r="J743" s="117"/>
    </row>
    <row r="744" spans="1:10" ht="12.75">
      <c r="A744" s="12"/>
      <c r="B744" s="10"/>
      <c r="C744" s="10"/>
      <c r="D744" s="10"/>
      <c r="E744" s="10"/>
      <c r="F744" s="10"/>
      <c r="G744" s="13"/>
      <c r="H744" s="15"/>
      <c r="I744" s="84"/>
      <c r="J744" s="117"/>
    </row>
    <row r="745" spans="1:10" ht="12.75">
      <c r="A745" s="12"/>
      <c r="B745" s="10"/>
      <c r="C745" s="10"/>
      <c r="D745" s="10"/>
      <c r="E745" s="10"/>
      <c r="F745" s="10"/>
      <c r="G745" s="13"/>
      <c r="H745" s="15"/>
      <c r="I745" s="84"/>
      <c r="J745" s="117"/>
    </row>
    <row r="746" spans="1:10" ht="12.75">
      <c r="A746" s="12"/>
      <c r="B746" s="10"/>
      <c r="C746" s="10"/>
      <c r="D746" s="10"/>
      <c r="E746" s="10"/>
      <c r="F746" s="10"/>
      <c r="G746" s="13"/>
      <c r="H746" s="15"/>
      <c r="I746" s="84"/>
      <c r="J746" s="117"/>
    </row>
    <row r="747" spans="1:10" ht="12.75">
      <c r="A747" s="12"/>
      <c r="B747" s="10"/>
      <c r="C747" s="10"/>
      <c r="D747" s="10"/>
      <c r="E747" s="10"/>
      <c r="F747" s="10"/>
      <c r="G747" s="13"/>
      <c r="H747" s="15"/>
      <c r="I747" s="84"/>
      <c r="J747" s="117"/>
    </row>
    <row r="748" spans="1:10" ht="12.75">
      <c r="A748" s="12"/>
      <c r="B748" s="10"/>
      <c r="C748" s="10"/>
      <c r="D748" s="10"/>
      <c r="E748" s="10"/>
      <c r="F748" s="10"/>
      <c r="G748" s="13"/>
      <c r="H748" s="15"/>
      <c r="I748" s="84"/>
      <c r="J748" s="117"/>
    </row>
    <row r="749" spans="1:10" ht="12.75">
      <c r="A749" s="12"/>
      <c r="B749" s="10"/>
      <c r="C749" s="10"/>
      <c r="D749" s="10"/>
      <c r="E749" s="10"/>
      <c r="F749" s="10"/>
      <c r="G749" s="13"/>
      <c r="H749" s="15"/>
      <c r="I749" s="84"/>
      <c r="J749" s="117"/>
    </row>
    <row r="750" spans="1:10" ht="12.75">
      <c r="A750" s="12"/>
      <c r="B750" s="10"/>
      <c r="C750" s="10"/>
      <c r="D750" s="10"/>
      <c r="E750" s="10"/>
      <c r="F750" s="10"/>
      <c r="G750" s="13"/>
      <c r="H750" s="15"/>
      <c r="I750" s="84"/>
      <c r="J750" s="117"/>
    </row>
    <row r="751" spans="1:10" ht="12.75">
      <c r="A751" s="12"/>
      <c r="B751" s="10"/>
      <c r="C751" s="10"/>
      <c r="D751" s="10"/>
      <c r="E751" s="10"/>
      <c r="F751" s="10"/>
      <c r="G751" s="13"/>
      <c r="H751" s="15"/>
      <c r="I751" s="84"/>
      <c r="J751" s="117"/>
    </row>
    <row r="752" spans="1:10" ht="12.75">
      <c r="A752" s="12"/>
      <c r="B752" s="10"/>
      <c r="C752" s="10"/>
      <c r="D752" s="10"/>
      <c r="E752" s="10"/>
      <c r="F752" s="10"/>
      <c r="G752" s="13"/>
      <c r="H752" s="15"/>
      <c r="I752" s="84"/>
      <c r="J752" s="117"/>
    </row>
    <row r="753" spans="1:10" ht="12.75">
      <c r="A753" s="12"/>
      <c r="B753" s="10"/>
      <c r="C753" s="10"/>
      <c r="D753" s="10"/>
      <c r="E753" s="10"/>
      <c r="F753" s="10"/>
      <c r="G753" s="13"/>
      <c r="H753" s="15"/>
      <c r="I753" s="84"/>
      <c r="J753" s="117"/>
    </row>
    <row r="754" spans="1:10" ht="12.75">
      <c r="A754" s="12"/>
      <c r="B754" s="10"/>
      <c r="C754" s="10"/>
      <c r="D754" s="10"/>
      <c r="E754" s="10"/>
      <c r="F754" s="10"/>
      <c r="G754" s="13"/>
      <c r="H754" s="15"/>
      <c r="I754" s="84"/>
      <c r="J754" s="117"/>
    </row>
    <row r="755" spans="1:10" ht="12.75">
      <c r="A755" s="12"/>
      <c r="B755" s="10"/>
      <c r="C755" s="10"/>
      <c r="D755" s="10"/>
      <c r="E755" s="10"/>
      <c r="F755" s="10"/>
      <c r="G755" s="13"/>
      <c r="H755" s="15"/>
      <c r="I755" s="84"/>
      <c r="J755" s="117"/>
    </row>
    <row r="756" spans="1:10" ht="12.75">
      <c r="A756" s="12"/>
      <c r="B756" s="10"/>
      <c r="C756" s="10"/>
      <c r="D756" s="10"/>
      <c r="E756" s="10"/>
      <c r="F756" s="10"/>
      <c r="G756" s="13"/>
      <c r="H756" s="15"/>
      <c r="I756" s="84"/>
      <c r="J756" s="117"/>
    </row>
    <row r="757" spans="1:10" ht="12.75">
      <c r="A757" s="12"/>
      <c r="B757" s="10"/>
      <c r="C757" s="10"/>
      <c r="D757" s="10"/>
      <c r="E757" s="10"/>
      <c r="F757" s="10"/>
      <c r="G757" s="13"/>
      <c r="H757" s="15"/>
      <c r="I757" s="84"/>
      <c r="J757" s="117"/>
    </row>
    <row r="758" spans="1:10" ht="12.75">
      <c r="A758" s="12"/>
      <c r="B758" s="10"/>
      <c r="C758" s="10"/>
      <c r="D758" s="10"/>
      <c r="E758" s="10"/>
      <c r="F758" s="10"/>
      <c r="G758" s="13"/>
      <c r="H758" s="15"/>
      <c r="I758" s="84"/>
      <c r="J758" s="117"/>
    </row>
    <row r="759" spans="1:10" ht="12.75">
      <c r="A759" s="12"/>
      <c r="B759" s="10"/>
      <c r="C759" s="10"/>
      <c r="D759" s="10"/>
      <c r="E759" s="10"/>
      <c r="F759" s="10"/>
      <c r="G759" s="13"/>
      <c r="H759" s="15"/>
      <c r="I759" s="84"/>
      <c r="J759" s="117"/>
    </row>
    <row r="760" spans="1:10" ht="12.75">
      <c r="A760" s="12"/>
      <c r="B760" s="10"/>
      <c r="C760" s="10"/>
      <c r="D760" s="10"/>
      <c r="E760" s="10"/>
      <c r="F760" s="10"/>
      <c r="G760" s="13"/>
      <c r="H760" s="15"/>
      <c r="I760" s="84"/>
      <c r="J760" s="117"/>
    </row>
    <row r="761" spans="1:10" ht="12.75">
      <c r="A761" s="12"/>
      <c r="B761" s="10"/>
      <c r="C761" s="10"/>
      <c r="D761" s="10"/>
      <c r="E761" s="10"/>
      <c r="F761" s="10"/>
      <c r="G761" s="13"/>
      <c r="H761" s="15"/>
      <c r="I761" s="84"/>
      <c r="J761" s="117"/>
    </row>
    <row r="762" spans="1:10" ht="12.75">
      <c r="A762" s="12"/>
      <c r="B762" s="10"/>
      <c r="C762" s="10"/>
      <c r="D762" s="10"/>
      <c r="E762" s="10"/>
      <c r="F762" s="10"/>
      <c r="G762" s="13"/>
      <c r="H762" s="15"/>
      <c r="I762" s="84"/>
      <c r="J762" s="117"/>
    </row>
    <row r="763" spans="1:10" ht="12.75">
      <c r="A763" s="12"/>
      <c r="B763" s="10"/>
      <c r="C763" s="10"/>
      <c r="D763" s="10"/>
      <c r="E763" s="10"/>
      <c r="F763" s="10"/>
      <c r="G763" s="13"/>
      <c r="H763" s="15"/>
      <c r="I763" s="84"/>
      <c r="J763" s="117"/>
    </row>
    <row r="764" spans="1:10" ht="12.75">
      <c r="A764" s="12"/>
      <c r="B764" s="10"/>
      <c r="C764" s="10"/>
      <c r="D764" s="10"/>
      <c r="E764" s="10"/>
      <c r="F764" s="10"/>
      <c r="G764" s="13"/>
      <c r="H764" s="15"/>
      <c r="I764" s="84"/>
      <c r="J764" s="117"/>
    </row>
    <row r="765" spans="1:10" ht="12.75">
      <c r="A765" s="12"/>
      <c r="B765" s="10"/>
      <c r="C765" s="10"/>
      <c r="D765" s="10"/>
      <c r="E765" s="10"/>
      <c r="F765" s="10"/>
      <c r="G765" s="13"/>
      <c r="H765" s="15"/>
      <c r="I765" s="84"/>
      <c r="J765" s="117"/>
    </row>
    <row r="766" spans="1:10" ht="12.75">
      <c r="A766" s="12"/>
      <c r="B766" s="10"/>
      <c r="C766" s="10"/>
      <c r="D766" s="10"/>
      <c r="E766" s="10"/>
      <c r="F766" s="10"/>
      <c r="G766" s="13"/>
      <c r="H766" s="15"/>
      <c r="I766" s="84"/>
      <c r="J766" s="117"/>
    </row>
    <row r="767" spans="1:10" ht="12.75">
      <c r="A767" s="12"/>
      <c r="B767" s="10"/>
      <c r="C767" s="10"/>
      <c r="D767" s="10"/>
      <c r="E767" s="10"/>
      <c r="F767" s="10"/>
      <c r="G767" s="13"/>
      <c r="H767" s="15"/>
      <c r="I767" s="84"/>
      <c r="J767" s="117"/>
    </row>
    <row r="768" spans="1:10" ht="12.75">
      <c r="A768" s="12"/>
      <c r="B768" s="10"/>
      <c r="C768" s="10"/>
      <c r="D768" s="10"/>
      <c r="E768" s="10"/>
      <c r="F768" s="10"/>
      <c r="G768" s="13"/>
      <c r="H768" s="15"/>
      <c r="I768" s="84"/>
      <c r="J768" s="117"/>
    </row>
    <row r="769" spans="1:10" ht="12.75">
      <c r="A769" s="12"/>
      <c r="B769" s="10"/>
      <c r="C769" s="10"/>
      <c r="D769" s="10"/>
      <c r="E769" s="10"/>
      <c r="F769" s="10"/>
      <c r="G769" s="13"/>
      <c r="H769" s="15"/>
      <c r="I769" s="84"/>
      <c r="J769" s="117"/>
    </row>
    <row r="770" spans="1:10" ht="12.75">
      <c r="A770" s="12"/>
      <c r="B770" s="10"/>
      <c r="C770" s="10"/>
      <c r="D770" s="10"/>
      <c r="E770" s="10"/>
      <c r="F770" s="10"/>
      <c r="G770" s="13"/>
      <c r="H770" s="15"/>
      <c r="I770" s="84"/>
      <c r="J770" s="117"/>
    </row>
    <row r="771" spans="1:10" ht="12.75">
      <c r="A771" s="12"/>
      <c r="B771" s="10"/>
      <c r="C771" s="10"/>
      <c r="D771" s="10"/>
      <c r="E771" s="10"/>
      <c r="F771" s="10"/>
      <c r="G771" s="13"/>
      <c r="H771" s="15"/>
      <c r="I771" s="84"/>
      <c r="J771" s="117"/>
    </row>
    <row r="772" spans="1:10" ht="12.75">
      <c r="A772" s="12"/>
      <c r="B772" s="10"/>
      <c r="C772" s="10"/>
      <c r="D772" s="10"/>
      <c r="E772" s="10"/>
      <c r="F772" s="10"/>
      <c r="G772" s="13"/>
      <c r="H772" s="15"/>
      <c r="I772" s="84"/>
      <c r="J772" s="117"/>
    </row>
    <row r="773" spans="1:10" ht="12.75">
      <c r="A773" s="12"/>
      <c r="B773" s="10"/>
      <c r="C773" s="10"/>
      <c r="D773" s="10"/>
      <c r="E773" s="10"/>
      <c r="F773" s="10"/>
      <c r="G773" s="13"/>
      <c r="H773" s="15"/>
      <c r="I773" s="84"/>
      <c r="J773" s="117"/>
    </row>
    <row r="774" spans="1:10" ht="12.75">
      <c r="A774" s="12"/>
      <c r="B774" s="10"/>
      <c r="C774" s="10"/>
      <c r="D774" s="10"/>
      <c r="E774" s="10"/>
      <c r="F774" s="10"/>
      <c r="G774" s="13"/>
      <c r="H774" s="15"/>
      <c r="I774" s="84"/>
      <c r="J774" s="117"/>
    </row>
    <row r="775" spans="1:10" ht="12.75">
      <c r="A775" s="12"/>
      <c r="B775" s="10"/>
      <c r="C775" s="10"/>
      <c r="D775" s="10"/>
      <c r="E775" s="10"/>
      <c r="F775" s="10"/>
      <c r="G775" s="13"/>
      <c r="H775" s="15"/>
      <c r="I775" s="84"/>
      <c r="J775" s="117"/>
    </row>
    <row r="776" spans="1:10" ht="12.75">
      <c r="A776" s="12"/>
      <c r="B776" s="10"/>
      <c r="C776" s="10"/>
      <c r="D776" s="10"/>
      <c r="E776" s="10"/>
      <c r="F776" s="10"/>
      <c r="G776" s="13"/>
      <c r="H776" s="15"/>
      <c r="I776" s="84"/>
      <c r="J776" s="117"/>
    </row>
    <row r="777" spans="1:10" ht="12.75">
      <c r="A777" s="12"/>
      <c r="B777" s="10"/>
      <c r="C777" s="10"/>
      <c r="D777" s="10"/>
      <c r="E777" s="10"/>
      <c r="F777" s="10"/>
      <c r="G777" s="13"/>
      <c r="H777" s="15"/>
      <c r="I777" s="84"/>
      <c r="J777" s="117"/>
    </row>
    <row r="778" spans="1:10" ht="12.75">
      <c r="A778" s="12"/>
      <c r="B778" s="10"/>
      <c r="C778" s="10"/>
      <c r="D778" s="10"/>
      <c r="E778" s="10"/>
      <c r="F778" s="10"/>
      <c r="G778" s="13"/>
      <c r="H778" s="15"/>
      <c r="I778" s="84"/>
      <c r="J778" s="117"/>
    </row>
    <row r="779" spans="1:10" ht="12.75">
      <c r="A779" s="12"/>
      <c r="B779" s="10"/>
      <c r="C779" s="10"/>
      <c r="D779" s="10"/>
      <c r="E779" s="10"/>
      <c r="F779" s="10"/>
      <c r="G779" s="13"/>
      <c r="H779" s="15"/>
      <c r="I779" s="84"/>
      <c r="J779" s="117"/>
    </row>
    <row r="780" spans="1:10" ht="12.75">
      <c r="A780" s="12"/>
      <c r="B780" s="10"/>
      <c r="C780" s="10"/>
      <c r="D780" s="10"/>
      <c r="E780" s="10"/>
      <c r="F780" s="10"/>
      <c r="G780" s="13"/>
      <c r="H780" s="15"/>
      <c r="I780" s="84"/>
      <c r="J780" s="117"/>
    </row>
    <row r="781" spans="1:10" ht="12.75">
      <c r="A781" s="12"/>
      <c r="B781" s="10"/>
      <c r="C781" s="10"/>
      <c r="D781" s="10"/>
      <c r="E781" s="10"/>
      <c r="F781" s="10"/>
      <c r="G781" s="13"/>
      <c r="H781" s="15"/>
      <c r="I781" s="84"/>
      <c r="J781" s="117"/>
    </row>
    <row r="782" spans="1:10" ht="12.75">
      <c r="A782" s="12"/>
      <c r="B782" s="10"/>
      <c r="C782" s="10"/>
      <c r="D782" s="10"/>
      <c r="E782" s="10"/>
      <c r="F782" s="10"/>
      <c r="G782" s="13"/>
      <c r="H782" s="15"/>
      <c r="I782" s="84"/>
      <c r="J782" s="117"/>
    </row>
    <row r="783" spans="1:10" ht="12.75">
      <c r="A783" s="12"/>
      <c r="B783" s="10"/>
      <c r="C783" s="10"/>
      <c r="D783" s="10"/>
      <c r="E783" s="10"/>
      <c r="F783" s="10"/>
      <c r="G783" s="13"/>
      <c r="H783" s="15"/>
      <c r="I783" s="84"/>
      <c r="J783" s="117"/>
    </row>
    <row r="784" spans="1:10" ht="12.75">
      <c r="A784" s="12"/>
      <c r="B784" s="10"/>
      <c r="C784" s="10"/>
      <c r="D784" s="10"/>
      <c r="E784" s="10"/>
      <c r="F784" s="10"/>
      <c r="G784" s="13"/>
      <c r="H784" s="15"/>
      <c r="I784" s="84"/>
      <c r="J784" s="117"/>
    </row>
    <row r="785" spans="1:10" ht="12.75">
      <c r="A785" s="12"/>
      <c r="B785" s="10"/>
      <c r="C785" s="10"/>
      <c r="D785" s="10"/>
      <c r="E785" s="10"/>
      <c r="F785" s="10"/>
      <c r="G785" s="13"/>
      <c r="H785" s="15"/>
      <c r="I785" s="84"/>
      <c r="J785" s="117"/>
    </row>
    <row r="786" spans="1:10" ht="12.75">
      <c r="A786" s="12"/>
      <c r="B786" s="10"/>
      <c r="C786" s="10"/>
      <c r="D786" s="10"/>
      <c r="E786" s="10"/>
      <c r="F786" s="10"/>
      <c r="G786" s="13"/>
      <c r="H786" s="15"/>
      <c r="I786" s="84"/>
      <c r="J786" s="117"/>
    </row>
    <row r="787" spans="1:10" ht="12.75">
      <c r="A787" s="12"/>
      <c r="B787" s="10"/>
      <c r="C787" s="10"/>
      <c r="D787" s="10"/>
      <c r="E787" s="10"/>
      <c r="F787" s="10"/>
      <c r="G787" s="13"/>
      <c r="H787" s="15"/>
      <c r="I787" s="84"/>
      <c r="J787" s="117"/>
    </row>
    <row r="788" spans="1:10" ht="12.75">
      <c r="A788" s="12"/>
      <c r="B788" s="10"/>
      <c r="C788" s="10"/>
      <c r="D788" s="10"/>
      <c r="E788" s="10"/>
      <c r="F788" s="10"/>
      <c r="G788" s="13"/>
      <c r="H788" s="15"/>
      <c r="I788" s="84"/>
      <c r="J788" s="117"/>
    </row>
    <row r="789" spans="1:10" ht="12.75">
      <c r="A789" s="12"/>
      <c r="B789" s="10"/>
      <c r="C789" s="10"/>
      <c r="D789" s="10"/>
      <c r="E789" s="10"/>
      <c r="F789" s="10"/>
      <c r="G789" s="13"/>
      <c r="H789" s="15"/>
      <c r="I789" s="84"/>
      <c r="J789" s="117"/>
    </row>
    <row r="790" spans="1:10" ht="12.75">
      <c r="A790" s="12"/>
      <c r="B790" s="10"/>
      <c r="C790" s="10"/>
      <c r="D790" s="10"/>
      <c r="E790" s="10"/>
      <c r="F790" s="10"/>
      <c r="G790" s="13"/>
      <c r="H790" s="15"/>
      <c r="I790" s="84"/>
      <c r="J790" s="117"/>
    </row>
    <row r="791" spans="1:10" ht="12.75">
      <c r="A791" s="12"/>
      <c r="B791" s="10"/>
      <c r="C791" s="10"/>
      <c r="D791" s="10"/>
      <c r="E791" s="10"/>
      <c r="F791" s="10"/>
      <c r="G791" s="13"/>
      <c r="H791" s="15"/>
      <c r="I791" s="84"/>
      <c r="J791" s="117"/>
    </row>
    <row r="792" spans="1:10" ht="12.75">
      <c r="A792" s="12"/>
      <c r="B792" s="10"/>
      <c r="C792" s="10"/>
      <c r="D792" s="10"/>
      <c r="E792" s="10"/>
      <c r="F792" s="10"/>
      <c r="G792" s="13"/>
      <c r="H792" s="15"/>
      <c r="I792" s="84"/>
      <c r="J792" s="117"/>
    </row>
    <row r="793" spans="1:10" ht="12.75">
      <c r="A793" s="12"/>
      <c r="B793" s="10"/>
      <c r="C793" s="10"/>
      <c r="D793" s="10"/>
      <c r="E793" s="10"/>
      <c r="F793" s="10"/>
      <c r="G793" s="13"/>
      <c r="H793" s="15"/>
      <c r="I793" s="84"/>
      <c r="J793" s="117"/>
    </row>
    <row r="794" spans="1:10" ht="12.75">
      <c r="A794" s="12"/>
      <c r="B794" s="10"/>
      <c r="C794" s="10"/>
      <c r="D794" s="10"/>
      <c r="E794" s="10"/>
      <c r="F794" s="10"/>
      <c r="G794" s="13"/>
      <c r="H794" s="15"/>
      <c r="I794" s="84"/>
      <c r="J794" s="117"/>
    </row>
    <row r="795" spans="1:10" ht="12.75">
      <c r="A795" s="12"/>
      <c r="B795" s="10"/>
      <c r="C795" s="10"/>
      <c r="D795" s="10"/>
      <c r="E795" s="10"/>
      <c r="F795" s="10"/>
      <c r="G795" s="13"/>
      <c r="H795" s="15"/>
      <c r="I795" s="84"/>
      <c r="J795" s="117"/>
    </row>
    <row r="796" spans="1:10" ht="12.75">
      <c r="A796" s="12"/>
      <c r="B796" s="10"/>
      <c r="C796" s="10"/>
      <c r="D796" s="10"/>
      <c r="E796" s="10"/>
      <c r="F796" s="10"/>
      <c r="G796" s="13"/>
      <c r="H796" s="15"/>
      <c r="I796" s="84"/>
      <c r="J796" s="117"/>
    </row>
    <row r="797" spans="1:10" ht="12.75">
      <c r="A797" s="12"/>
      <c r="B797" s="10"/>
      <c r="C797" s="10"/>
      <c r="D797" s="10"/>
      <c r="E797" s="10"/>
      <c r="F797" s="10"/>
      <c r="G797" s="13"/>
      <c r="H797" s="15"/>
      <c r="I797" s="84"/>
      <c r="J797" s="117"/>
    </row>
    <row r="798" spans="1:10" ht="12.75">
      <c r="A798" s="12"/>
      <c r="B798" s="10"/>
      <c r="C798" s="10"/>
      <c r="D798" s="10"/>
      <c r="E798" s="10"/>
      <c r="F798" s="10"/>
      <c r="G798" s="13"/>
      <c r="H798" s="15"/>
      <c r="I798" s="84"/>
      <c r="J798" s="117"/>
    </row>
    <row r="799" spans="1:10" ht="12.75">
      <c r="A799" s="12"/>
      <c r="B799" s="10"/>
      <c r="C799" s="10"/>
      <c r="D799" s="10"/>
      <c r="E799" s="10"/>
      <c r="F799" s="10"/>
      <c r="G799" s="13"/>
      <c r="H799" s="15"/>
      <c r="I799" s="84"/>
      <c r="J799" s="117"/>
    </row>
    <row r="800" spans="1:10" ht="12.75">
      <c r="A800" s="12"/>
      <c r="B800" s="10"/>
      <c r="C800" s="10"/>
      <c r="D800" s="10"/>
      <c r="E800" s="10"/>
      <c r="F800" s="10"/>
      <c r="G800" s="13"/>
      <c r="H800" s="15"/>
      <c r="I800" s="84"/>
      <c r="J800" s="117"/>
    </row>
    <row r="801" spans="1:10" ht="12.75">
      <c r="A801" s="12"/>
      <c r="B801" s="10"/>
      <c r="C801" s="10"/>
      <c r="D801" s="10"/>
      <c r="E801" s="10"/>
      <c r="F801" s="10"/>
      <c r="G801" s="13"/>
      <c r="H801" s="15"/>
      <c r="I801" s="84"/>
      <c r="J801" s="117"/>
    </row>
    <row r="802" spans="1:10" ht="12.75">
      <c r="A802" s="12"/>
      <c r="B802" s="10"/>
      <c r="C802" s="10"/>
      <c r="D802" s="10"/>
      <c r="E802" s="10"/>
      <c r="F802" s="10"/>
      <c r="G802" s="13"/>
      <c r="H802" s="15"/>
      <c r="I802" s="84"/>
      <c r="J802" s="117"/>
    </row>
    <row r="803" spans="1:10" ht="12.75">
      <c r="A803" s="12"/>
      <c r="B803" s="10"/>
      <c r="C803" s="10"/>
      <c r="D803" s="10"/>
      <c r="E803" s="10"/>
      <c r="F803" s="10"/>
      <c r="G803" s="13"/>
      <c r="H803" s="15"/>
      <c r="I803" s="84"/>
      <c r="J803" s="117"/>
    </row>
    <row r="804" spans="1:10" ht="12.75">
      <c r="A804" s="12"/>
      <c r="B804" s="10"/>
      <c r="C804" s="10"/>
      <c r="D804" s="10"/>
      <c r="E804" s="10"/>
      <c r="F804" s="10"/>
      <c r="G804" s="13"/>
      <c r="H804" s="15"/>
      <c r="I804" s="84"/>
      <c r="J804" s="117"/>
    </row>
    <row r="805" spans="1:10" ht="12.75">
      <c r="A805" s="12"/>
      <c r="B805" s="10"/>
      <c r="C805" s="10"/>
      <c r="D805" s="10"/>
      <c r="E805" s="10"/>
      <c r="F805" s="10"/>
      <c r="G805" s="13"/>
      <c r="H805" s="15"/>
      <c r="I805" s="84"/>
      <c r="J805" s="117"/>
    </row>
    <row r="806" spans="1:10" ht="12.75">
      <c r="A806" s="12"/>
      <c r="B806" s="10"/>
      <c r="C806" s="10"/>
      <c r="D806" s="10"/>
      <c r="E806" s="10"/>
      <c r="F806" s="10"/>
      <c r="G806" s="13"/>
      <c r="H806" s="15"/>
      <c r="I806" s="84"/>
      <c r="J806" s="117"/>
    </row>
    <row r="807" spans="1:10" ht="12.75">
      <c r="A807" s="12"/>
      <c r="B807" s="10"/>
      <c r="C807" s="10"/>
      <c r="D807" s="10"/>
      <c r="E807" s="10"/>
      <c r="F807" s="10"/>
      <c r="G807" s="13"/>
      <c r="H807" s="15"/>
      <c r="I807" s="84"/>
      <c r="J807" s="117"/>
    </row>
    <row r="808" spans="1:10" ht="12.75">
      <c r="A808" s="12"/>
      <c r="B808" s="10"/>
      <c r="C808" s="10"/>
      <c r="D808" s="10"/>
      <c r="E808" s="10"/>
      <c r="F808" s="10"/>
      <c r="G808" s="13"/>
      <c r="H808" s="15"/>
      <c r="I808" s="84"/>
      <c r="J808" s="117"/>
    </row>
    <row r="809" spans="1:10" ht="12.75">
      <c r="A809" s="12"/>
      <c r="B809" s="10"/>
      <c r="C809" s="10"/>
      <c r="D809" s="10"/>
      <c r="E809" s="10"/>
      <c r="F809" s="10"/>
      <c r="G809" s="13"/>
      <c r="H809" s="15"/>
      <c r="I809" s="84"/>
      <c r="J809" s="117"/>
    </row>
    <row r="810" spans="1:10" ht="12.75">
      <c r="A810" s="12"/>
      <c r="B810" s="10"/>
      <c r="C810" s="10"/>
      <c r="D810" s="10"/>
      <c r="E810" s="10"/>
      <c r="F810" s="10"/>
      <c r="G810" s="13"/>
      <c r="H810" s="15"/>
      <c r="I810" s="84"/>
      <c r="J810" s="117"/>
    </row>
    <row r="811" spans="1:10" ht="12.75">
      <c r="A811" s="12"/>
      <c r="B811" s="10"/>
      <c r="C811" s="10"/>
      <c r="D811" s="10"/>
      <c r="E811" s="10"/>
      <c r="F811" s="10"/>
      <c r="G811" s="13"/>
      <c r="H811" s="15"/>
      <c r="I811" s="84"/>
      <c r="J811" s="117"/>
    </row>
    <row r="812" spans="1:10" ht="12.75">
      <c r="A812" s="12"/>
      <c r="B812" s="10"/>
      <c r="C812" s="10"/>
      <c r="D812" s="10"/>
      <c r="E812" s="10"/>
      <c r="F812" s="10"/>
      <c r="G812" s="13"/>
      <c r="H812" s="15"/>
      <c r="I812" s="84"/>
      <c r="J812" s="117"/>
    </row>
    <row r="813" spans="1:10" ht="12.75">
      <c r="A813" s="12"/>
      <c r="B813" s="10"/>
      <c r="C813" s="10"/>
      <c r="D813" s="10"/>
      <c r="E813" s="10"/>
      <c r="F813" s="10"/>
      <c r="G813" s="13"/>
      <c r="H813" s="15"/>
      <c r="I813" s="84"/>
      <c r="J813" s="117"/>
    </row>
    <row r="814" spans="1:10" ht="12.75">
      <c r="A814" s="12"/>
      <c r="B814" s="10"/>
      <c r="C814" s="10"/>
      <c r="D814" s="10"/>
      <c r="E814" s="10"/>
      <c r="F814" s="10"/>
      <c r="G814" s="13"/>
      <c r="H814" s="15"/>
      <c r="I814" s="84"/>
      <c r="J814" s="117"/>
    </row>
    <row r="815" spans="1:10" ht="12.75">
      <c r="A815" s="12"/>
      <c r="B815" s="10"/>
      <c r="C815" s="10"/>
      <c r="D815" s="10"/>
      <c r="E815" s="10"/>
      <c r="F815" s="10"/>
      <c r="G815" s="13"/>
      <c r="H815" s="15"/>
      <c r="I815" s="84"/>
      <c r="J815" s="117"/>
    </row>
    <row r="816" spans="1:10" ht="12.75">
      <c r="A816" s="12"/>
      <c r="B816" s="10"/>
      <c r="C816" s="10"/>
      <c r="D816" s="10"/>
      <c r="E816" s="10"/>
      <c r="F816" s="10"/>
      <c r="G816" s="13"/>
      <c r="H816" s="15"/>
      <c r="I816" s="84"/>
      <c r="J816" s="117"/>
    </row>
    <row r="817" spans="1:10" ht="12.75">
      <c r="A817" s="12"/>
      <c r="B817" s="10"/>
      <c r="C817" s="10"/>
      <c r="D817" s="10"/>
      <c r="E817" s="10"/>
      <c r="F817" s="10"/>
      <c r="G817" s="13"/>
      <c r="H817" s="15"/>
      <c r="I817" s="84"/>
      <c r="J817" s="117"/>
    </row>
    <row r="818" spans="1:10" ht="12.75">
      <c r="A818" s="12"/>
      <c r="B818" s="10"/>
      <c r="C818" s="10"/>
      <c r="D818" s="10"/>
      <c r="E818" s="10"/>
      <c r="F818" s="10"/>
      <c r="G818" s="13"/>
      <c r="H818" s="15"/>
      <c r="I818" s="84"/>
      <c r="J818" s="117"/>
    </row>
    <row r="819" spans="1:10" ht="12.75">
      <c r="A819" s="12"/>
      <c r="B819" s="10"/>
      <c r="C819" s="10"/>
      <c r="D819" s="10"/>
      <c r="E819" s="10"/>
      <c r="F819" s="10"/>
      <c r="G819" s="13"/>
      <c r="H819" s="15"/>
      <c r="I819" s="84"/>
      <c r="J819" s="117"/>
    </row>
    <row r="820" spans="1:10" ht="12.75">
      <c r="A820" s="12"/>
      <c r="B820" s="10"/>
      <c r="C820" s="10"/>
      <c r="D820" s="10"/>
      <c r="E820" s="10"/>
      <c r="F820" s="10"/>
      <c r="G820" s="13"/>
      <c r="H820" s="15"/>
      <c r="I820" s="84"/>
      <c r="J820" s="117"/>
    </row>
    <row r="821" spans="1:10" ht="12.75">
      <c r="A821" s="12"/>
      <c r="B821" s="10"/>
      <c r="C821" s="10"/>
      <c r="D821" s="10"/>
      <c r="E821" s="10"/>
      <c r="F821" s="10"/>
      <c r="G821" s="13"/>
      <c r="H821" s="15"/>
      <c r="I821" s="84"/>
      <c r="J821" s="117"/>
    </row>
    <row r="822" spans="1:10" ht="12.75">
      <c r="A822" s="12"/>
      <c r="B822" s="10"/>
      <c r="C822" s="10"/>
      <c r="D822" s="10"/>
      <c r="E822" s="10"/>
      <c r="F822" s="10"/>
      <c r="G822" s="13"/>
      <c r="H822" s="15"/>
      <c r="I822" s="84"/>
      <c r="J822" s="117"/>
    </row>
    <row r="823" spans="1:10" ht="12.75">
      <c r="A823" s="12"/>
      <c r="B823" s="10"/>
      <c r="C823" s="10"/>
      <c r="D823" s="10"/>
      <c r="E823" s="10"/>
      <c r="F823" s="10"/>
      <c r="G823" s="13"/>
      <c r="H823" s="15"/>
      <c r="I823" s="84"/>
      <c r="J823" s="117"/>
    </row>
    <row r="824" spans="1:10" ht="12.75">
      <c r="A824" s="12"/>
      <c r="B824" s="10"/>
      <c r="C824" s="10"/>
      <c r="D824" s="10"/>
      <c r="E824" s="10"/>
      <c r="F824" s="10"/>
      <c r="G824" s="13"/>
      <c r="H824" s="15"/>
      <c r="I824" s="84"/>
      <c r="J824" s="117"/>
    </row>
    <row r="825" spans="1:10" ht="12.75">
      <c r="A825" s="12"/>
      <c r="B825" s="10"/>
      <c r="C825" s="10"/>
      <c r="D825" s="10"/>
      <c r="E825" s="10"/>
      <c r="F825" s="10"/>
      <c r="G825" s="13"/>
      <c r="H825" s="15"/>
      <c r="I825" s="84"/>
      <c r="J825" s="117"/>
    </row>
    <row r="826" spans="1:10" ht="12.75">
      <c r="A826" s="12"/>
      <c r="B826" s="10"/>
      <c r="C826" s="10"/>
      <c r="D826" s="10"/>
      <c r="E826" s="10"/>
      <c r="F826" s="10"/>
      <c r="G826" s="13"/>
      <c r="H826" s="15"/>
      <c r="I826" s="84"/>
      <c r="J826" s="117"/>
    </row>
    <row r="827" spans="1:10" ht="12.75">
      <c r="A827" s="12"/>
      <c r="B827" s="10"/>
      <c r="C827" s="10"/>
      <c r="D827" s="10"/>
      <c r="E827" s="10"/>
      <c r="F827" s="10"/>
      <c r="G827" s="13"/>
      <c r="H827" s="15"/>
      <c r="I827" s="84"/>
      <c r="J827" s="117"/>
    </row>
    <row r="828" spans="1:10" ht="12.75">
      <c r="A828" s="12"/>
      <c r="B828" s="10"/>
      <c r="C828" s="10"/>
      <c r="D828" s="10"/>
      <c r="E828" s="10"/>
      <c r="F828" s="10"/>
      <c r="G828" s="13"/>
      <c r="H828" s="15"/>
      <c r="I828" s="84"/>
      <c r="J828" s="117"/>
    </row>
    <row r="829" spans="1:10" ht="12.75">
      <c r="A829" s="12"/>
      <c r="B829" s="10"/>
      <c r="C829" s="10"/>
      <c r="D829" s="10"/>
      <c r="E829" s="10"/>
      <c r="F829" s="10"/>
      <c r="G829" s="13"/>
      <c r="H829" s="15"/>
      <c r="I829" s="84"/>
      <c r="J829" s="117"/>
    </row>
    <row r="830" spans="1:10" ht="12.75">
      <c r="A830" s="12"/>
      <c r="B830" s="10"/>
      <c r="C830" s="10"/>
      <c r="D830" s="10"/>
      <c r="E830" s="10"/>
      <c r="F830" s="10"/>
      <c r="G830" s="13"/>
      <c r="H830" s="15"/>
      <c r="I830" s="84"/>
      <c r="J830" s="117"/>
    </row>
    <row r="831" spans="1:10" ht="12.75">
      <c r="A831" s="12"/>
      <c r="B831" s="10"/>
      <c r="C831" s="10"/>
      <c r="D831" s="10"/>
      <c r="E831" s="10"/>
      <c r="F831" s="10"/>
      <c r="G831" s="13"/>
      <c r="H831" s="15"/>
      <c r="I831" s="84"/>
      <c r="J831" s="117"/>
    </row>
    <row r="832" spans="1:10" ht="12.75">
      <c r="A832" s="12"/>
      <c r="B832" s="10"/>
      <c r="C832" s="10"/>
      <c r="D832" s="10"/>
      <c r="E832" s="10"/>
      <c r="F832" s="10"/>
      <c r="G832" s="13"/>
      <c r="H832" s="15"/>
      <c r="I832" s="84"/>
      <c r="J832" s="117"/>
    </row>
    <row r="833" spans="1:10" ht="12.75">
      <c r="A833" s="12"/>
      <c r="B833" s="10"/>
      <c r="C833" s="10"/>
      <c r="D833" s="10"/>
      <c r="E833" s="10"/>
      <c r="F833" s="10"/>
      <c r="G833" s="13"/>
      <c r="H833" s="15"/>
      <c r="I833" s="84"/>
      <c r="J833" s="117"/>
    </row>
    <row r="834" spans="1:10" ht="12.75">
      <c r="A834" s="12"/>
      <c r="B834" s="10"/>
      <c r="C834" s="10"/>
      <c r="D834" s="10"/>
      <c r="E834" s="10"/>
      <c r="F834" s="10"/>
      <c r="G834" s="13"/>
      <c r="H834" s="15"/>
      <c r="I834" s="84"/>
      <c r="J834" s="117"/>
    </row>
    <row r="835" spans="1:10" ht="12.75">
      <c r="A835" s="12"/>
      <c r="B835" s="10"/>
      <c r="C835" s="10"/>
      <c r="D835" s="10"/>
      <c r="E835" s="10"/>
      <c r="F835" s="10"/>
      <c r="G835" s="13"/>
      <c r="H835" s="15"/>
      <c r="I835" s="84"/>
      <c r="J835" s="117"/>
    </row>
    <row r="836" spans="1:10" ht="12.75">
      <c r="A836" s="12"/>
      <c r="B836" s="10"/>
      <c r="C836" s="10"/>
      <c r="D836" s="10"/>
      <c r="E836" s="10"/>
      <c r="F836" s="10"/>
      <c r="G836" s="13"/>
      <c r="H836" s="15"/>
      <c r="I836" s="84"/>
      <c r="J836" s="117"/>
    </row>
    <row r="837" spans="1:10" ht="12.75">
      <c r="A837" s="12"/>
      <c r="B837" s="10"/>
      <c r="C837" s="10"/>
      <c r="D837" s="10"/>
      <c r="E837" s="10"/>
      <c r="F837" s="10"/>
      <c r="G837" s="13"/>
      <c r="H837" s="15"/>
      <c r="I837" s="84"/>
      <c r="J837" s="117"/>
    </row>
    <row r="838" spans="1:10" ht="12.75">
      <c r="A838" s="12"/>
      <c r="B838" s="10"/>
      <c r="C838" s="10"/>
      <c r="D838" s="10"/>
      <c r="E838" s="10"/>
      <c r="F838" s="10"/>
      <c r="G838" s="13"/>
      <c r="H838" s="15"/>
      <c r="I838" s="84"/>
      <c r="J838" s="117"/>
    </row>
    <row r="839" spans="1:10" ht="12.75">
      <c r="A839" s="12"/>
      <c r="B839" s="10"/>
      <c r="C839" s="10"/>
      <c r="D839" s="10"/>
      <c r="E839" s="10"/>
      <c r="F839" s="10"/>
      <c r="G839" s="13"/>
      <c r="H839" s="15"/>
      <c r="I839" s="84"/>
      <c r="J839" s="117"/>
    </row>
    <row r="840" spans="1:10" ht="12.75">
      <c r="A840" s="12"/>
      <c r="B840" s="10"/>
      <c r="C840" s="10"/>
      <c r="D840" s="10"/>
      <c r="E840" s="10"/>
      <c r="F840" s="10"/>
      <c r="G840" s="13"/>
      <c r="H840" s="15"/>
      <c r="I840" s="84"/>
      <c r="J840" s="117"/>
    </row>
    <row r="841" spans="1:10" ht="12.75">
      <c r="A841" s="12"/>
      <c r="B841" s="10"/>
      <c r="C841" s="10"/>
      <c r="D841" s="10"/>
      <c r="E841" s="10"/>
      <c r="F841" s="10"/>
      <c r="G841" s="13"/>
      <c r="H841" s="15"/>
      <c r="I841" s="84"/>
      <c r="J841" s="117"/>
    </row>
    <row r="842" spans="1:10" ht="12.75">
      <c r="A842" s="12"/>
      <c r="B842" s="10"/>
      <c r="C842" s="10"/>
      <c r="D842" s="10"/>
      <c r="E842" s="10"/>
      <c r="F842" s="10"/>
      <c r="G842" s="13"/>
      <c r="H842" s="15"/>
      <c r="I842" s="84"/>
      <c r="J842" s="117"/>
    </row>
    <row r="843" spans="1:10" ht="12.75">
      <c r="A843" s="12"/>
      <c r="B843" s="10"/>
      <c r="C843" s="10"/>
      <c r="D843" s="10"/>
      <c r="E843" s="10"/>
      <c r="F843" s="10"/>
      <c r="G843" s="13"/>
      <c r="H843" s="15"/>
      <c r="I843" s="84"/>
      <c r="J843" s="117"/>
    </row>
    <row r="844" spans="1:10" ht="12.75">
      <c r="A844" s="12"/>
      <c r="B844" s="10"/>
      <c r="C844" s="10"/>
      <c r="D844" s="10"/>
      <c r="E844" s="10"/>
      <c r="F844" s="10"/>
      <c r="G844" s="13"/>
      <c r="H844" s="15"/>
      <c r="I844" s="84"/>
      <c r="J844" s="117"/>
    </row>
    <row r="845" spans="1:10" ht="12.75">
      <c r="A845" s="12"/>
      <c r="B845" s="10"/>
      <c r="C845" s="10"/>
      <c r="D845" s="10"/>
      <c r="E845" s="10"/>
      <c r="F845" s="10"/>
      <c r="G845" s="13"/>
      <c r="H845" s="15"/>
      <c r="I845" s="84"/>
      <c r="J845" s="117"/>
    </row>
    <row r="846" spans="1:10" ht="12.75">
      <c r="A846" s="12"/>
      <c r="B846" s="10"/>
      <c r="C846" s="10"/>
      <c r="D846" s="10"/>
      <c r="E846" s="10"/>
      <c r="F846" s="10"/>
      <c r="G846" s="13"/>
      <c r="H846" s="15"/>
      <c r="I846" s="84"/>
      <c r="J846" s="117"/>
    </row>
    <row r="847" spans="1:10" ht="12.75">
      <c r="A847" s="12"/>
      <c r="B847" s="10"/>
      <c r="C847" s="10"/>
      <c r="D847" s="10"/>
      <c r="E847" s="10"/>
      <c r="F847" s="10"/>
      <c r="G847" s="13"/>
      <c r="H847" s="15"/>
      <c r="I847" s="84"/>
      <c r="J847" s="117"/>
    </row>
    <row r="848" spans="1:10" ht="12.75">
      <c r="A848" s="12"/>
      <c r="B848" s="10"/>
      <c r="C848" s="10"/>
      <c r="D848" s="10"/>
      <c r="E848" s="10"/>
      <c r="F848" s="10"/>
      <c r="G848" s="13"/>
      <c r="H848" s="15"/>
      <c r="I848" s="84"/>
      <c r="J848" s="117"/>
    </row>
    <row r="849" spans="1:10" ht="12.75">
      <c r="A849" s="12"/>
      <c r="B849" s="10"/>
      <c r="C849" s="10"/>
      <c r="D849" s="10"/>
      <c r="E849" s="10"/>
      <c r="F849" s="10"/>
      <c r="G849" s="13"/>
      <c r="H849" s="15"/>
      <c r="I849" s="84"/>
      <c r="J849" s="117"/>
    </row>
    <row r="850" spans="1:10" ht="12.75">
      <c r="A850" s="12"/>
      <c r="B850" s="10"/>
      <c r="C850" s="10"/>
      <c r="D850" s="10"/>
      <c r="E850" s="10"/>
      <c r="F850" s="10"/>
      <c r="G850" s="13"/>
      <c r="H850" s="15"/>
      <c r="I850" s="84"/>
      <c r="J850" s="117"/>
    </row>
    <row r="851" spans="1:10" ht="12.75">
      <c r="A851" s="12"/>
      <c r="B851" s="10"/>
      <c r="C851" s="10"/>
      <c r="D851" s="10"/>
      <c r="E851" s="10"/>
      <c r="F851" s="10"/>
      <c r="G851" s="13"/>
      <c r="H851" s="15"/>
      <c r="I851" s="84"/>
      <c r="J851" s="117"/>
    </row>
    <row r="852" spans="1:10" ht="12.75">
      <c r="A852" s="12"/>
      <c r="B852" s="10"/>
      <c r="C852" s="10"/>
      <c r="D852" s="10"/>
      <c r="E852" s="10"/>
      <c r="F852" s="10"/>
      <c r="G852" s="13"/>
      <c r="H852" s="15"/>
      <c r="I852" s="84"/>
      <c r="J852" s="117"/>
    </row>
    <row r="853" spans="1:10" ht="12.75">
      <c r="A853" s="12"/>
      <c r="B853" s="10"/>
      <c r="C853" s="10"/>
      <c r="D853" s="10"/>
      <c r="E853" s="10"/>
      <c r="F853" s="10"/>
      <c r="G853" s="13"/>
      <c r="H853" s="15"/>
      <c r="I853" s="84"/>
      <c r="J853" s="117"/>
    </row>
    <row r="854" spans="1:10" ht="12.75">
      <c r="A854" s="12"/>
      <c r="B854" s="10"/>
      <c r="C854" s="10"/>
      <c r="D854" s="10"/>
      <c r="E854" s="10"/>
      <c r="F854" s="10"/>
      <c r="G854" s="13"/>
      <c r="H854" s="15"/>
      <c r="I854" s="84"/>
      <c r="J854" s="117"/>
    </row>
    <row r="855" spans="1:10" ht="12.75">
      <c r="A855" s="12"/>
      <c r="B855" s="10"/>
      <c r="C855" s="10"/>
      <c r="D855" s="10"/>
      <c r="E855" s="10"/>
      <c r="F855" s="10"/>
      <c r="G855" s="13"/>
      <c r="H855" s="15"/>
      <c r="I855" s="84"/>
      <c r="J855" s="117"/>
    </row>
    <row r="856" spans="1:10" ht="12.75">
      <c r="A856" s="12"/>
      <c r="B856" s="10"/>
      <c r="C856" s="10"/>
      <c r="D856" s="10"/>
      <c r="E856" s="10"/>
      <c r="F856" s="10"/>
      <c r="G856" s="13"/>
      <c r="H856" s="15"/>
      <c r="I856" s="84"/>
      <c r="J856" s="117"/>
    </row>
    <row r="857" spans="1:10" ht="12.75">
      <c r="A857" s="12"/>
      <c r="B857" s="10"/>
      <c r="C857" s="10"/>
      <c r="D857" s="10"/>
      <c r="E857" s="10"/>
      <c r="F857" s="10"/>
      <c r="G857" s="13"/>
      <c r="H857" s="15"/>
      <c r="I857" s="84"/>
      <c r="J857" s="117"/>
    </row>
    <row r="858" spans="1:10" ht="12.75">
      <c r="A858" s="12"/>
      <c r="B858" s="10"/>
      <c r="C858" s="10"/>
      <c r="D858" s="10"/>
      <c r="E858" s="10"/>
      <c r="F858" s="10"/>
      <c r="G858" s="13"/>
      <c r="H858" s="15"/>
      <c r="I858" s="84"/>
      <c r="J858" s="117"/>
    </row>
    <row r="859" spans="1:10" ht="12.75">
      <c r="A859" s="12"/>
      <c r="B859" s="10"/>
      <c r="C859" s="10"/>
      <c r="D859" s="10"/>
      <c r="E859" s="10"/>
      <c r="F859" s="10"/>
      <c r="G859" s="13"/>
      <c r="H859" s="15"/>
      <c r="I859" s="84"/>
      <c r="J859" s="117"/>
    </row>
    <row r="860" spans="1:10" ht="12.75">
      <c r="A860" s="12"/>
      <c r="B860" s="10"/>
      <c r="C860" s="10"/>
      <c r="D860" s="10"/>
      <c r="E860" s="10"/>
      <c r="F860" s="10"/>
      <c r="G860" s="13"/>
      <c r="H860" s="15"/>
      <c r="I860" s="84"/>
      <c r="J860" s="117"/>
    </row>
    <row r="861" spans="1:10" ht="12.75">
      <c r="A861" s="12"/>
      <c r="B861" s="10"/>
      <c r="C861" s="10"/>
      <c r="D861" s="10"/>
      <c r="E861" s="10"/>
      <c r="F861" s="10"/>
      <c r="G861" s="13"/>
      <c r="H861" s="15"/>
      <c r="I861" s="84"/>
      <c r="J861" s="117"/>
    </row>
    <row r="862" spans="1:10" ht="12.75">
      <c r="A862" s="12"/>
      <c r="B862" s="10"/>
      <c r="C862" s="10"/>
      <c r="D862" s="10"/>
      <c r="E862" s="10"/>
      <c r="F862" s="10"/>
      <c r="G862" s="13"/>
      <c r="H862" s="15"/>
      <c r="I862" s="84"/>
      <c r="J862" s="117"/>
    </row>
    <row r="863" spans="1:10" ht="12.75">
      <c r="A863" s="12"/>
      <c r="B863" s="10"/>
      <c r="C863" s="10"/>
      <c r="D863" s="10"/>
      <c r="E863" s="10"/>
      <c r="F863" s="10"/>
      <c r="G863" s="13"/>
      <c r="H863" s="15"/>
      <c r="I863" s="84"/>
      <c r="J863" s="117"/>
    </row>
    <row r="864" spans="1:10" ht="12.75">
      <c r="A864" s="12"/>
      <c r="B864" s="10"/>
      <c r="C864" s="10"/>
      <c r="D864" s="10"/>
      <c r="E864" s="10"/>
      <c r="F864" s="10"/>
      <c r="G864" s="13"/>
      <c r="H864" s="15"/>
      <c r="I864" s="84"/>
      <c r="J864" s="117"/>
    </row>
    <row r="865" spans="1:10" ht="12.75">
      <c r="A865" s="12"/>
      <c r="B865" s="10"/>
      <c r="C865" s="10"/>
      <c r="D865" s="10"/>
      <c r="E865" s="10"/>
      <c r="F865" s="10"/>
      <c r="G865" s="13"/>
      <c r="H865" s="15"/>
      <c r="I865" s="84"/>
      <c r="J865" s="117"/>
    </row>
    <row r="866" spans="1:10" ht="12.75">
      <c r="A866" s="12"/>
      <c r="B866" s="10"/>
      <c r="C866" s="10"/>
      <c r="D866" s="10"/>
      <c r="E866" s="10"/>
      <c r="F866" s="10"/>
      <c r="G866" s="13"/>
      <c r="H866" s="15"/>
      <c r="I866" s="84"/>
      <c r="J866" s="117"/>
    </row>
    <row r="867" spans="1:10" ht="12.75">
      <c r="A867" s="12"/>
      <c r="B867" s="10"/>
      <c r="C867" s="10"/>
      <c r="D867" s="10"/>
      <c r="E867" s="10"/>
      <c r="F867" s="10"/>
      <c r="G867" s="13"/>
      <c r="H867" s="15"/>
      <c r="I867" s="84"/>
      <c r="J867" s="117"/>
    </row>
    <row r="868" spans="1:10" ht="12.75">
      <c r="A868" s="12"/>
      <c r="B868" s="10"/>
      <c r="C868" s="10"/>
      <c r="D868" s="10"/>
      <c r="E868" s="10"/>
      <c r="F868" s="10"/>
      <c r="G868" s="13"/>
      <c r="H868" s="15"/>
      <c r="I868" s="84"/>
      <c r="J868" s="117"/>
    </row>
    <row r="869" spans="1:10" ht="12.75">
      <c r="A869" s="12"/>
      <c r="B869" s="10"/>
      <c r="C869" s="10"/>
      <c r="D869" s="10"/>
      <c r="E869" s="10"/>
      <c r="F869" s="10"/>
      <c r="G869" s="13"/>
      <c r="H869" s="15"/>
      <c r="I869" s="84"/>
      <c r="J869" s="117"/>
    </row>
    <row r="870" spans="1:10" ht="12.75">
      <c r="A870" s="12"/>
      <c r="B870" s="10"/>
      <c r="C870" s="10"/>
      <c r="D870" s="10"/>
      <c r="E870" s="10"/>
      <c r="F870" s="10"/>
      <c r="G870" s="13"/>
      <c r="H870" s="15"/>
      <c r="I870" s="84"/>
      <c r="J870" s="117"/>
    </row>
    <row r="871" spans="1:10" ht="12.75">
      <c r="A871" s="12"/>
      <c r="B871" s="10"/>
      <c r="C871" s="10"/>
      <c r="D871" s="10"/>
      <c r="E871" s="10"/>
      <c r="F871" s="10"/>
      <c r="G871" s="13"/>
      <c r="H871" s="15"/>
      <c r="I871" s="84"/>
      <c r="J871" s="117"/>
    </row>
    <row r="872" spans="1:10" ht="12.75">
      <c r="A872" s="12"/>
      <c r="B872" s="10"/>
      <c r="C872" s="10"/>
      <c r="D872" s="10"/>
      <c r="E872" s="10"/>
      <c r="F872" s="10"/>
      <c r="G872" s="13"/>
      <c r="H872" s="15"/>
      <c r="I872" s="84"/>
      <c r="J872" s="117"/>
    </row>
    <row r="873" spans="1:10" ht="12.75">
      <c r="A873" s="12"/>
      <c r="B873" s="10"/>
      <c r="C873" s="10"/>
      <c r="D873" s="10"/>
      <c r="E873" s="10"/>
      <c r="F873" s="10"/>
      <c r="G873" s="13"/>
      <c r="H873" s="15"/>
      <c r="I873" s="84"/>
      <c r="J873" s="117"/>
    </row>
    <row r="874" spans="1:10" ht="12.75">
      <c r="A874" s="12"/>
      <c r="B874" s="10"/>
      <c r="C874" s="10"/>
      <c r="D874" s="10"/>
      <c r="E874" s="10"/>
      <c r="F874" s="10"/>
      <c r="G874" s="13"/>
      <c r="H874" s="15"/>
      <c r="I874" s="84"/>
      <c r="J874" s="117"/>
    </row>
    <row r="875" spans="1:10" ht="12.75">
      <c r="A875" s="12"/>
      <c r="B875" s="10"/>
      <c r="C875" s="10"/>
      <c r="D875" s="10"/>
      <c r="E875" s="10"/>
      <c r="F875" s="10"/>
      <c r="G875" s="13"/>
      <c r="H875" s="15"/>
      <c r="I875" s="84"/>
      <c r="J875" s="117"/>
    </row>
    <row r="876" spans="1:10" ht="12.75">
      <c r="A876" s="12"/>
      <c r="B876" s="10"/>
      <c r="C876" s="10"/>
      <c r="D876" s="10"/>
      <c r="E876" s="10"/>
      <c r="F876" s="10"/>
      <c r="G876" s="13"/>
      <c r="H876" s="15"/>
      <c r="I876" s="84"/>
      <c r="J876" s="117"/>
    </row>
    <row r="877" spans="1:10" ht="12.75">
      <c r="A877" s="12"/>
      <c r="B877" s="10"/>
      <c r="C877" s="10"/>
      <c r="D877" s="10"/>
      <c r="E877" s="10"/>
      <c r="F877" s="10"/>
      <c r="G877" s="13"/>
      <c r="H877" s="15"/>
      <c r="I877" s="84"/>
      <c r="J877" s="117"/>
    </row>
    <row r="878" spans="1:10" ht="12.75">
      <c r="A878" s="12"/>
      <c r="B878" s="10"/>
      <c r="C878" s="10"/>
      <c r="D878" s="10"/>
      <c r="E878" s="10"/>
      <c r="F878" s="10"/>
      <c r="G878" s="13"/>
      <c r="H878" s="15"/>
      <c r="I878" s="84"/>
      <c r="J878" s="117"/>
    </row>
    <row r="879" spans="1:10" ht="12.75">
      <c r="A879" s="12"/>
      <c r="B879" s="10"/>
      <c r="C879" s="10"/>
      <c r="D879" s="10"/>
      <c r="E879" s="10"/>
      <c r="F879" s="10"/>
      <c r="G879" s="13"/>
      <c r="H879" s="15"/>
      <c r="I879" s="84"/>
      <c r="J879" s="117"/>
    </row>
    <row r="880" spans="1:10" ht="12.75">
      <c r="A880" s="12"/>
      <c r="B880" s="10"/>
      <c r="C880" s="10"/>
      <c r="D880" s="10"/>
      <c r="E880" s="10"/>
      <c r="F880" s="10"/>
      <c r="G880" s="13"/>
      <c r="H880" s="15"/>
      <c r="I880" s="84"/>
      <c r="J880" s="117"/>
    </row>
    <row r="881" spans="1:10" ht="12.75">
      <c r="A881" s="12"/>
      <c r="B881" s="10"/>
      <c r="C881" s="10"/>
      <c r="D881" s="10"/>
      <c r="E881" s="10"/>
      <c r="F881" s="10"/>
      <c r="G881" s="13"/>
      <c r="H881" s="15"/>
      <c r="I881" s="84"/>
      <c r="J881" s="117"/>
    </row>
    <row r="882" spans="1:10" ht="12.75">
      <c r="A882" s="12"/>
      <c r="B882" s="10"/>
      <c r="C882" s="10"/>
      <c r="D882" s="10"/>
      <c r="E882" s="10"/>
      <c r="F882" s="10"/>
      <c r="G882" s="13"/>
      <c r="H882" s="15"/>
      <c r="I882" s="84"/>
      <c r="J882" s="117"/>
    </row>
    <row r="883" spans="1:10" ht="12.75">
      <c r="A883" s="12"/>
      <c r="B883" s="10"/>
      <c r="C883" s="10"/>
      <c r="D883" s="10"/>
      <c r="E883" s="10"/>
      <c r="F883" s="10"/>
      <c r="G883" s="13"/>
      <c r="H883" s="15"/>
      <c r="I883" s="84"/>
      <c r="J883" s="117"/>
    </row>
    <row r="884" spans="1:10" ht="12.75">
      <c r="A884" s="12"/>
      <c r="B884" s="10"/>
      <c r="C884" s="10"/>
      <c r="D884" s="10"/>
      <c r="E884" s="10"/>
      <c r="F884" s="10"/>
      <c r="G884" s="13"/>
      <c r="H884" s="15"/>
      <c r="I884" s="84"/>
      <c r="J884" s="117"/>
    </row>
    <row r="885" spans="1:10" ht="12.75">
      <c r="A885" s="12"/>
      <c r="B885" s="10"/>
      <c r="C885" s="10"/>
      <c r="D885" s="10"/>
      <c r="E885" s="10"/>
      <c r="F885" s="10"/>
      <c r="G885" s="13"/>
      <c r="H885" s="15"/>
      <c r="I885" s="84"/>
      <c r="J885" s="117"/>
    </row>
    <row r="886" spans="1:10" ht="12.75">
      <c r="A886" s="12"/>
      <c r="B886" s="10"/>
      <c r="C886" s="10"/>
      <c r="D886" s="10"/>
      <c r="E886" s="10"/>
      <c r="F886" s="10"/>
      <c r="G886" s="13"/>
      <c r="H886" s="15"/>
      <c r="I886" s="84"/>
      <c r="J886" s="117"/>
    </row>
    <row r="887" spans="1:10" ht="12.75">
      <c r="A887" s="12"/>
      <c r="B887" s="10"/>
      <c r="C887" s="10"/>
      <c r="D887" s="10"/>
      <c r="E887" s="10"/>
      <c r="F887" s="10"/>
      <c r="G887" s="13"/>
      <c r="H887" s="15"/>
      <c r="I887" s="84"/>
      <c r="J887" s="117"/>
    </row>
    <row r="888" spans="1:10" ht="12.75">
      <c r="A888" s="12"/>
      <c r="B888" s="10"/>
      <c r="C888" s="10"/>
      <c r="D888" s="10"/>
      <c r="E888" s="10"/>
      <c r="F888" s="10"/>
      <c r="G888" s="13"/>
      <c r="H888" s="15"/>
      <c r="I888" s="84"/>
      <c r="J888" s="117"/>
    </row>
    <row r="889" spans="1:10" ht="12.75">
      <c r="A889" s="12"/>
      <c r="B889" s="10"/>
      <c r="C889" s="10"/>
      <c r="D889" s="10"/>
      <c r="E889" s="10"/>
      <c r="F889" s="10"/>
      <c r="G889" s="13"/>
      <c r="H889" s="15"/>
      <c r="I889" s="84"/>
      <c r="J889" s="117"/>
    </row>
    <row r="890" spans="1:10" ht="12.75">
      <c r="A890" s="12"/>
      <c r="B890" s="10"/>
      <c r="C890" s="10"/>
      <c r="D890" s="10"/>
      <c r="E890" s="10"/>
      <c r="F890" s="10"/>
      <c r="G890" s="13"/>
      <c r="H890" s="15"/>
      <c r="I890" s="84"/>
      <c r="J890" s="117"/>
    </row>
    <row r="891" spans="1:10" ht="12.75">
      <c r="A891" s="12"/>
      <c r="B891" s="10"/>
      <c r="C891" s="10"/>
      <c r="D891" s="10"/>
      <c r="E891" s="10"/>
      <c r="F891" s="10"/>
      <c r="G891" s="13"/>
      <c r="H891" s="15"/>
      <c r="I891" s="84"/>
      <c r="J891" s="117"/>
    </row>
    <row r="892" spans="1:10" ht="12.75">
      <c r="A892" s="12"/>
      <c r="B892" s="10"/>
      <c r="C892" s="10"/>
      <c r="D892" s="10"/>
      <c r="E892" s="10"/>
      <c r="F892" s="10"/>
      <c r="G892" s="13"/>
      <c r="H892" s="15"/>
      <c r="I892" s="84"/>
      <c r="J892" s="117"/>
    </row>
    <row r="893" spans="1:10" ht="12.75">
      <c r="A893" s="12"/>
      <c r="B893" s="10"/>
      <c r="C893" s="10"/>
      <c r="D893" s="10"/>
      <c r="E893" s="10"/>
      <c r="F893" s="10"/>
      <c r="G893" s="13"/>
      <c r="H893" s="15"/>
      <c r="I893" s="84"/>
      <c r="J893" s="117"/>
    </row>
    <row r="894" spans="1:10" ht="12.75">
      <c r="A894" s="12"/>
      <c r="B894" s="10"/>
      <c r="C894" s="10"/>
      <c r="D894" s="10"/>
      <c r="E894" s="10"/>
      <c r="F894" s="10"/>
      <c r="G894" s="13"/>
      <c r="H894" s="15"/>
      <c r="I894" s="84"/>
      <c r="J894" s="117"/>
    </row>
    <row r="895" spans="1:10" ht="12.75">
      <c r="A895" s="12"/>
      <c r="B895" s="10"/>
      <c r="C895" s="10"/>
      <c r="D895" s="10"/>
      <c r="E895" s="10"/>
      <c r="F895" s="10"/>
      <c r="G895" s="13"/>
      <c r="H895" s="15"/>
      <c r="I895" s="84"/>
      <c r="J895" s="117"/>
    </row>
    <row r="896" spans="1:10" ht="12.75">
      <c r="A896" s="12"/>
      <c r="B896" s="10"/>
      <c r="C896" s="10"/>
      <c r="D896" s="10"/>
      <c r="E896" s="10"/>
      <c r="F896" s="10"/>
      <c r="G896" s="13"/>
      <c r="H896" s="15"/>
      <c r="I896" s="84"/>
      <c r="J896" s="117"/>
    </row>
    <row r="897" spans="1:10" ht="12.75">
      <c r="A897" s="12"/>
      <c r="B897" s="10"/>
      <c r="C897" s="10"/>
      <c r="D897" s="10"/>
      <c r="E897" s="10"/>
      <c r="F897" s="10"/>
      <c r="G897" s="13"/>
      <c r="H897" s="15"/>
      <c r="I897" s="84"/>
      <c r="J897" s="117"/>
    </row>
    <row r="898" spans="1:10" ht="12.75">
      <c r="A898" s="12"/>
      <c r="B898" s="10"/>
      <c r="C898" s="10"/>
      <c r="D898" s="10"/>
      <c r="E898" s="10"/>
      <c r="F898" s="10"/>
      <c r="G898" s="13"/>
      <c r="H898" s="15"/>
      <c r="I898" s="84"/>
      <c r="J898" s="117"/>
    </row>
    <row r="899" spans="1:10" ht="12.75">
      <c r="A899" s="12"/>
      <c r="B899" s="10"/>
      <c r="C899" s="10"/>
      <c r="D899" s="10"/>
      <c r="E899" s="10"/>
      <c r="F899" s="10"/>
      <c r="G899" s="13"/>
      <c r="H899" s="15"/>
      <c r="I899" s="84"/>
      <c r="J899" s="117"/>
    </row>
    <row r="900" spans="1:10" ht="12.75">
      <c r="A900" s="12"/>
      <c r="B900" s="10"/>
      <c r="C900" s="10"/>
      <c r="D900" s="10"/>
      <c r="E900" s="10"/>
      <c r="F900" s="10"/>
      <c r="G900" s="13"/>
      <c r="H900" s="15"/>
      <c r="I900" s="84"/>
      <c r="J900" s="117"/>
    </row>
    <row r="901" spans="1:10" ht="12.75">
      <c r="A901" s="12"/>
      <c r="B901" s="10"/>
      <c r="C901" s="10"/>
      <c r="D901" s="10"/>
      <c r="E901" s="10"/>
      <c r="F901" s="10"/>
      <c r="G901" s="13"/>
      <c r="H901" s="15"/>
      <c r="I901" s="84"/>
      <c r="J901" s="117"/>
    </row>
    <row r="902" spans="1:10" ht="12.75">
      <c r="A902" s="12"/>
      <c r="B902" s="10"/>
      <c r="C902" s="10"/>
      <c r="D902" s="10"/>
      <c r="E902" s="10"/>
      <c r="F902" s="10"/>
      <c r="G902" s="13"/>
      <c r="H902" s="15"/>
      <c r="I902" s="84"/>
      <c r="J902" s="117"/>
    </row>
    <row r="903" spans="1:10" ht="12.75">
      <c r="A903" s="12"/>
      <c r="B903" s="10"/>
      <c r="C903" s="10"/>
      <c r="D903" s="10"/>
      <c r="E903" s="10"/>
      <c r="F903" s="10"/>
      <c r="G903" s="13"/>
      <c r="H903" s="15"/>
      <c r="I903" s="84"/>
      <c r="J903" s="117"/>
    </row>
    <row r="904" spans="1:10" ht="12.75">
      <c r="A904" s="12"/>
      <c r="B904" s="10"/>
      <c r="C904" s="10"/>
      <c r="D904" s="10"/>
      <c r="E904" s="10"/>
      <c r="F904" s="10"/>
      <c r="G904" s="13"/>
      <c r="H904" s="15"/>
      <c r="I904" s="84"/>
      <c r="J904" s="117"/>
    </row>
    <row r="905" spans="1:10" ht="12.75">
      <c r="A905" s="12"/>
      <c r="B905" s="10"/>
      <c r="C905" s="10"/>
      <c r="D905" s="10"/>
      <c r="E905" s="10"/>
      <c r="F905" s="10"/>
      <c r="G905" s="13"/>
      <c r="H905" s="15"/>
      <c r="I905" s="84"/>
      <c r="J905" s="117"/>
    </row>
    <row r="906" spans="1:10" ht="12.75">
      <c r="A906" s="12"/>
      <c r="B906" s="10"/>
      <c r="C906" s="10"/>
      <c r="D906" s="10"/>
      <c r="E906" s="10"/>
      <c r="F906" s="10"/>
      <c r="G906" s="13"/>
      <c r="H906" s="15"/>
      <c r="I906" s="84"/>
      <c r="J906" s="117"/>
    </row>
    <row r="907" spans="1:10" ht="12.75">
      <c r="A907" s="12"/>
      <c r="B907" s="10"/>
      <c r="C907" s="10"/>
      <c r="D907" s="10"/>
      <c r="E907" s="10"/>
      <c r="F907" s="10"/>
      <c r="G907" s="13"/>
      <c r="H907" s="15"/>
      <c r="I907" s="84"/>
      <c r="J907" s="117"/>
    </row>
    <row r="908" spans="1:10" ht="12.75">
      <c r="A908" s="12"/>
      <c r="B908" s="10"/>
      <c r="C908" s="10"/>
      <c r="D908" s="10"/>
      <c r="E908" s="10"/>
      <c r="F908" s="10"/>
      <c r="G908" s="13"/>
      <c r="H908" s="15"/>
      <c r="I908" s="84"/>
      <c r="J908" s="117"/>
    </row>
    <row r="909" spans="1:10" ht="12.75">
      <c r="A909" s="12"/>
      <c r="B909" s="10"/>
      <c r="C909" s="10"/>
      <c r="D909" s="10"/>
      <c r="E909" s="10"/>
      <c r="F909" s="10"/>
      <c r="G909" s="13"/>
      <c r="H909" s="15"/>
      <c r="I909" s="84"/>
      <c r="J909" s="117"/>
    </row>
    <row r="910" spans="1:10" ht="12.75">
      <c r="A910" s="12"/>
      <c r="B910" s="10"/>
      <c r="C910" s="10"/>
      <c r="D910" s="10"/>
      <c r="E910" s="10"/>
      <c r="F910" s="10"/>
      <c r="G910" s="13"/>
      <c r="H910" s="15"/>
      <c r="I910" s="84"/>
      <c r="J910" s="117"/>
    </row>
    <row r="911" spans="1:10" ht="12.75">
      <c r="A911" s="12"/>
      <c r="B911" s="10"/>
      <c r="C911" s="10"/>
      <c r="D911" s="10"/>
      <c r="E911" s="10"/>
      <c r="F911" s="10"/>
      <c r="G911" s="13"/>
      <c r="H911" s="15"/>
      <c r="I911" s="84"/>
      <c r="J911" s="117"/>
    </row>
    <row r="912" spans="1:10" ht="12.75">
      <c r="A912" s="12"/>
      <c r="B912" s="10"/>
      <c r="C912" s="10"/>
      <c r="D912" s="10"/>
      <c r="E912" s="10"/>
      <c r="F912" s="10"/>
      <c r="G912" s="13"/>
      <c r="H912" s="15"/>
      <c r="I912" s="84"/>
      <c r="J912" s="117"/>
    </row>
    <row r="913" spans="1:10" ht="12.75">
      <c r="A913" s="12"/>
      <c r="B913" s="10"/>
      <c r="C913" s="10"/>
      <c r="D913" s="10"/>
      <c r="E913" s="10"/>
      <c r="F913" s="10"/>
      <c r="G913" s="13"/>
      <c r="H913" s="15"/>
      <c r="I913" s="84"/>
      <c r="J913" s="117"/>
    </row>
    <row r="914" spans="1:10" ht="12.75">
      <c r="A914" s="12"/>
      <c r="B914" s="10"/>
      <c r="C914" s="10"/>
      <c r="D914" s="10"/>
      <c r="E914" s="10"/>
      <c r="F914" s="10"/>
      <c r="G914" s="13"/>
      <c r="H914" s="15"/>
      <c r="I914" s="84"/>
      <c r="J914" s="117"/>
    </row>
    <row r="915" spans="1:10" ht="12.75">
      <c r="A915" s="12"/>
      <c r="B915" s="10"/>
      <c r="C915" s="10"/>
      <c r="D915" s="10"/>
      <c r="E915" s="10"/>
      <c r="F915" s="10"/>
      <c r="G915" s="13"/>
      <c r="H915" s="15"/>
      <c r="I915" s="84"/>
      <c r="J915" s="117"/>
    </row>
    <row r="916" spans="1:10" ht="12.75">
      <c r="A916" s="12"/>
      <c r="B916" s="10"/>
      <c r="C916" s="10"/>
      <c r="D916" s="10"/>
      <c r="E916" s="10"/>
      <c r="F916" s="10"/>
      <c r="G916" s="13"/>
      <c r="H916" s="15"/>
      <c r="I916" s="84"/>
      <c r="J916" s="117"/>
    </row>
    <row r="917" spans="1:10" ht="12.75">
      <c r="A917" s="12"/>
      <c r="B917" s="10"/>
      <c r="C917" s="10"/>
      <c r="D917" s="10"/>
      <c r="E917" s="10"/>
      <c r="F917" s="10"/>
      <c r="G917" s="13"/>
      <c r="H917" s="15"/>
      <c r="I917" s="84"/>
      <c r="J917" s="117"/>
    </row>
    <row r="918" spans="1:10" ht="12.75">
      <c r="A918" s="12"/>
      <c r="B918" s="10"/>
      <c r="C918" s="10"/>
      <c r="D918" s="10"/>
      <c r="E918" s="10"/>
      <c r="F918" s="10"/>
      <c r="G918" s="13"/>
      <c r="H918" s="15"/>
      <c r="I918" s="84"/>
      <c r="J918" s="117"/>
    </row>
    <row r="919" spans="1:10" ht="12.75">
      <c r="A919" s="12"/>
      <c r="B919" s="10"/>
      <c r="C919" s="10"/>
      <c r="D919" s="10"/>
      <c r="E919" s="10"/>
      <c r="F919" s="10"/>
      <c r="G919" s="13"/>
      <c r="H919" s="15"/>
      <c r="I919" s="84"/>
      <c r="J919" s="117"/>
    </row>
    <row r="920" spans="1:10" ht="12.75">
      <c r="A920" s="12"/>
      <c r="B920" s="10"/>
      <c r="C920" s="10"/>
      <c r="D920" s="10"/>
      <c r="E920" s="10"/>
      <c r="F920" s="10"/>
      <c r="G920" s="13"/>
      <c r="H920" s="15"/>
      <c r="I920" s="84"/>
      <c r="J920" s="117"/>
    </row>
    <row r="921" spans="1:10" ht="12.75">
      <c r="A921" s="12"/>
      <c r="B921" s="10"/>
      <c r="C921" s="10"/>
      <c r="D921" s="10"/>
      <c r="E921" s="10"/>
      <c r="F921" s="10"/>
      <c r="G921" s="13"/>
      <c r="H921" s="15"/>
      <c r="I921" s="84"/>
      <c r="J921" s="117"/>
    </row>
    <row r="922" spans="1:10" ht="12.75">
      <c r="A922" s="12"/>
      <c r="B922" s="10"/>
      <c r="C922" s="10"/>
      <c r="D922" s="10"/>
      <c r="E922" s="10"/>
      <c r="F922" s="10"/>
      <c r="G922" s="13"/>
      <c r="H922" s="15"/>
      <c r="I922" s="84"/>
      <c r="J922" s="117"/>
    </row>
    <row r="923" spans="1:10" ht="12.75">
      <c r="A923" s="12"/>
      <c r="B923" s="10"/>
      <c r="C923" s="10"/>
      <c r="D923" s="10"/>
      <c r="E923" s="10"/>
      <c r="F923" s="10"/>
      <c r="G923" s="13"/>
      <c r="H923" s="15"/>
      <c r="I923" s="84"/>
      <c r="J923" s="117"/>
    </row>
    <row r="924" spans="1:10" ht="12.75">
      <c r="A924" s="12"/>
      <c r="B924" s="10"/>
      <c r="C924" s="10"/>
      <c r="D924" s="10"/>
      <c r="E924" s="10"/>
      <c r="F924" s="10"/>
      <c r="G924" s="13"/>
      <c r="H924" s="15"/>
      <c r="I924" s="84"/>
      <c r="J924" s="117"/>
    </row>
    <row r="925" spans="1:10" ht="12.75">
      <c r="A925" s="12"/>
      <c r="B925" s="10"/>
      <c r="C925" s="10"/>
      <c r="D925" s="10"/>
      <c r="E925" s="10"/>
      <c r="F925" s="10"/>
      <c r="G925" s="13"/>
      <c r="H925" s="15"/>
      <c r="I925" s="84"/>
      <c r="J925" s="117"/>
    </row>
    <row r="926" spans="1:10" ht="12.75">
      <c r="A926" s="12"/>
      <c r="B926" s="10"/>
      <c r="C926" s="10"/>
      <c r="D926" s="10"/>
      <c r="E926" s="10"/>
      <c r="F926" s="10"/>
      <c r="G926" s="13"/>
      <c r="H926" s="15"/>
      <c r="I926" s="84"/>
      <c r="J926" s="117"/>
    </row>
    <row r="927" spans="1:10" ht="12.75">
      <c r="A927" s="12"/>
      <c r="B927" s="10"/>
      <c r="C927" s="10"/>
      <c r="D927" s="10"/>
      <c r="E927" s="10"/>
      <c r="F927" s="10"/>
      <c r="G927" s="13"/>
      <c r="H927" s="15"/>
      <c r="I927" s="84"/>
      <c r="J927" s="117"/>
    </row>
    <row r="928" spans="1:10" ht="12.75">
      <c r="A928" s="12"/>
      <c r="B928" s="10"/>
      <c r="C928" s="10"/>
      <c r="D928" s="10"/>
      <c r="E928" s="10"/>
      <c r="F928" s="10"/>
      <c r="G928" s="13"/>
      <c r="H928" s="15"/>
      <c r="I928" s="84"/>
      <c r="J928" s="117"/>
    </row>
    <row r="929" spans="1:10" ht="12.75">
      <c r="A929" s="12"/>
      <c r="B929" s="10"/>
      <c r="C929" s="10"/>
      <c r="D929" s="10"/>
      <c r="E929" s="10"/>
      <c r="F929" s="10"/>
      <c r="G929" s="13"/>
      <c r="H929" s="15"/>
      <c r="I929" s="84"/>
      <c r="J929" s="117"/>
    </row>
    <row r="930" spans="1:10" ht="12.75">
      <c r="A930" s="12"/>
      <c r="B930" s="10"/>
      <c r="C930" s="10"/>
      <c r="D930" s="10"/>
      <c r="E930" s="10"/>
      <c r="F930" s="10"/>
      <c r="G930" s="13"/>
      <c r="H930" s="15"/>
      <c r="I930" s="84"/>
      <c r="J930" s="117"/>
    </row>
    <row r="931" spans="1:10" ht="12.75">
      <c r="A931" s="12"/>
      <c r="B931" s="10"/>
      <c r="C931" s="10"/>
      <c r="D931" s="10"/>
      <c r="E931" s="10"/>
      <c r="F931" s="10"/>
      <c r="G931" s="13"/>
      <c r="H931" s="15"/>
      <c r="I931" s="84"/>
      <c r="J931" s="117"/>
    </row>
    <row r="932" spans="1:10" ht="12.75">
      <c r="A932" s="12"/>
      <c r="B932" s="10"/>
      <c r="C932" s="10"/>
      <c r="D932" s="10"/>
      <c r="E932" s="10"/>
      <c r="F932" s="10"/>
      <c r="G932" s="13"/>
      <c r="H932" s="15"/>
      <c r="I932" s="84"/>
      <c r="J932" s="117"/>
    </row>
    <row r="933" spans="1:10" ht="12.75">
      <c r="A933" s="12"/>
      <c r="B933" s="10"/>
      <c r="C933" s="10"/>
      <c r="D933" s="10"/>
      <c r="E933" s="10"/>
      <c r="F933" s="10"/>
      <c r="G933" s="13"/>
      <c r="H933" s="15"/>
      <c r="I933" s="84"/>
      <c r="J933" s="117"/>
    </row>
    <row r="934" spans="1:10" ht="12.75">
      <c r="A934" s="12"/>
      <c r="B934" s="10"/>
      <c r="C934" s="10"/>
      <c r="D934" s="10"/>
      <c r="E934" s="10"/>
      <c r="F934" s="10"/>
      <c r="G934" s="13"/>
      <c r="H934" s="15"/>
      <c r="I934" s="84"/>
      <c r="J934" s="117"/>
    </row>
    <row r="935" spans="1:10" ht="12.75">
      <c r="A935" s="12"/>
      <c r="B935" s="10"/>
      <c r="C935" s="10"/>
      <c r="D935" s="10"/>
      <c r="E935" s="10"/>
      <c r="F935" s="10"/>
      <c r="G935" s="13"/>
      <c r="H935" s="15"/>
      <c r="I935" s="84"/>
      <c r="J935" s="117"/>
    </row>
    <row r="936" spans="1:10" ht="12.75">
      <c r="A936" s="12"/>
      <c r="B936" s="10"/>
      <c r="C936" s="10"/>
      <c r="D936" s="10"/>
      <c r="E936" s="10"/>
      <c r="F936" s="10"/>
      <c r="G936" s="13"/>
      <c r="H936" s="15"/>
      <c r="I936" s="84"/>
      <c r="J936" s="117"/>
    </row>
    <row r="937" spans="1:10" ht="12.75">
      <c r="A937" s="12"/>
      <c r="B937" s="10"/>
      <c r="C937" s="10"/>
      <c r="D937" s="10"/>
      <c r="E937" s="10"/>
      <c r="F937" s="10"/>
      <c r="G937" s="13"/>
      <c r="H937" s="15"/>
      <c r="I937" s="84"/>
      <c r="J937" s="117"/>
    </row>
    <row r="938" spans="1:10" ht="12.75">
      <c r="A938" s="12"/>
      <c r="B938" s="10"/>
      <c r="C938" s="10"/>
      <c r="D938" s="10"/>
      <c r="E938" s="10"/>
      <c r="F938" s="10"/>
      <c r="G938" s="13"/>
      <c r="H938" s="15"/>
      <c r="I938" s="84"/>
      <c r="J938" s="117"/>
    </row>
    <row r="939" spans="1:10" ht="12.75">
      <c r="A939" s="12"/>
      <c r="B939" s="10"/>
      <c r="C939" s="10"/>
      <c r="D939" s="10"/>
      <c r="E939" s="10"/>
      <c r="F939" s="10"/>
      <c r="G939" s="13"/>
      <c r="H939" s="15"/>
      <c r="I939" s="84"/>
      <c r="J939" s="117"/>
    </row>
    <row r="940" spans="1:10" ht="12.75">
      <c r="A940" s="12"/>
      <c r="B940" s="10"/>
      <c r="C940" s="10"/>
      <c r="D940" s="10"/>
      <c r="E940" s="10"/>
      <c r="F940" s="10"/>
      <c r="G940" s="13"/>
      <c r="H940" s="15"/>
      <c r="I940" s="84"/>
      <c r="J940" s="117"/>
    </row>
    <row r="941" spans="1:10" ht="12.75">
      <c r="A941" s="12"/>
      <c r="B941" s="10"/>
      <c r="C941" s="10"/>
      <c r="D941" s="10"/>
      <c r="E941" s="10"/>
      <c r="F941" s="10"/>
      <c r="G941" s="13"/>
      <c r="H941" s="15"/>
      <c r="I941" s="84"/>
      <c r="J941" s="117"/>
    </row>
    <row r="942" spans="1:10" ht="12.75">
      <c r="A942" s="12"/>
      <c r="B942" s="10"/>
      <c r="C942" s="10"/>
      <c r="D942" s="10"/>
      <c r="E942" s="10"/>
      <c r="F942" s="10"/>
      <c r="G942" s="13"/>
      <c r="H942" s="15"/>
      <c r="I942" s="84"/>
      <c r="J942" s="117"/>
    </row>
    <row r="943" spans="1:10" ht="12.75">
      <c r="A943" s="12"/>
      <c r="B943" s="10"/>
      <c r="C943" s="10"/>
      <c r="D943" s="10"/>
      <c r="E943" s="10"/>
      <c r="F943" s="10"/>
      <c r="G943" s="13"/>
      <c r="H943" s="15"/>
      <c r="I943" s="84"/>
      <c r="J943" s="117"/>
    </row>
    <row r="944" spans="1:10" ht="12.75">
      <c r="A944" s="12"/>
      <c r="B944" s="10"/>
      <c r="C944" s="10"/>
      <c r="D944" s="10"/>
      <c r="E944" s="10"/>
      <c r="F944" s="10"/>
      <c r="G944" s="13"/>
      <c r="H944" s="15"/>
      <c r="I944" s="84"/>
      <c r="J944" s="117"/>
    </row>
    <row r="945" spans="1:10" ht="12.75">
      <c r="A945" s="12"/>
      <c r="B945" s="10"/>
      <c r="C945" s="10"/>
      <c r="D945" s="10"/>
      <c r="E945" s="10"/>
      <c r="F945" s="10"/>
      <c r="G945" s="13"/>
      <c r="H945" s="15"/>
      <c r="I945" s="84"/>
      <c r="J945" s="117"/>
    </row>
    <row r="946" spans="1:10" ht="12.75">
      <c r="A946" s="12"/>
      <c r="B946" s="10"/>
      <c r="C946" s="10"/>
      <c r="D946" s="10"/>
      <c r="E946" s="10"/>
      <c r="F946" s="10"/>
      <c r="G946" s="13"/>
      <c r="H946" s="15"/>
      <c r="I946" s="84"/>
      <c r="J946" s="117"/>
    </row>
    <row r="947" spans="1:10" ht="12.75">
      <c r="A947" s="12"/>
      <c r="B947" s="10"/>
      <c r="C947" s="10"/>
      <c r="D947" s="10"/>
      <c r="E947" s="10"/>
      <c r="F947" s="10"/>
      <c r="G947" s="13"/>
      <c r="H947" s="15"/>
      <c r="I947" s="84"/>
      <c r="J947" s="117"/>
    </row>
    <row r="948" spans="1:10" ht="12.75">
      <c r="A948" s="12"/>
      <c r="B948" s="10"/>
      <c r="C948" s="10"/>
      <c r="D948" s="10"/>
      <c r="E948" s="10"/>
      <c r="F948" s="10"/>
      <c r="G948" s="13"/>
      <c r="H948" s="15"/>
      <c r="I948" s="84"/>
      <c r="J948" s="117"/>
    </row>
    <row r="949" spans="1:10" ht="12.75">
      <c r="A949" s="12"/>
      <c r="B949" s="10"/>
      <c r="C949" s="10"/>
      <c r="D949" s="10"/>
      <c r="E949" s="10"/>
      <c r="F949" s="10"/>
      <c r="G949" s="13"/>
      <c r="H949" s="15"/>
      <c r="I949" s="84"/>
      <c r="J949" s="117"/>
    </row>
    <row r="950" spans="1:10" ht="12.75">
      <c r="A950" s="12"/>
      <c r="B950" s="10"/>
      <c r="C950" s="10"/>
      <c r="D950" s="10"/>
      <c r="E950" s="10"/>
      <c r="F950" s="10"/>
      <c r="G950" s="13"/>
      <c r="H950" s="15"/>
      <c r="I950" s="84"/>
      <c r="J950" s="117"/>
    </row>
    <row r="951" spans="1:10" ht="12.75">
      <c r="A951" s="12"/>
      <c r="B951" s="10"/>
      <c r="C951" s="10"/>
      <c r="D951" s="10"/>
      <c r="E951" s="10"/>
      <c r="F951" s="10"/>
      <c r="G951" s="13"/>
      <c r="H951" s="15"/>
      <c r="I951" s="84"/>
      <c r="J951" s="117"/>
    </row>
    <row r="952" spans="1:10" ht="12.75">
      <c r="A952" s="12"/>
      <c r="B952" s="10"/>
      <c r="C952" s="10"/>
      <c r="D952" s="10"/>
      <c r="E952" s="10"/>
      <c r="F952" s="10"/>
      <c r="G952" s="13"/>
      <c r="H952" s="15"/>
      <c r="I952" s="84"/>
      <c r="J952" s="117"/>
    </row>
    <row r="953" spans="1:10" ht="12.75">
      <c r="A953" s="12"/>
      <c r="B953" s="10"/>
      <c r="C953" s="10"/>
      <c r="D953" s="10"/>
      <c r="E953" s="10"/>
      <c r="F953" s="10"/>
      <c r="G953" s="13"/>
      <c r="H953" s="15"/>
      <c r="I953" s="84"/>
      <c r="J953" s="117"/>
    </row>
    <row r="954" spans="1:10" ht="12.75">
      <c r="A954" s="12"/>
      <c r="B954" s="10"/>
      <c r="C954" s="10"/>
      <c r="D954" s="10"/>
      <c r="E954" s="10"/>
      <c r="F954" s="10"/>
      <c r="G954" s="13"/>
      <c r="H954" s="15"/>
      <c r="I954" s="84"/>
      <c r="J954" s="117"/>
    </row>
    <row r="955" spans="1:10" ht="12.75">
      <c r="A955" s="12"/>
      <c r="B955" s="10"/>
      <c r="C955" s="10"/>
      <c r="D955" s="10"/>
      <c r="E955" s="10"/>
      <c r="F955" s="10"/>
      <c r="G955" s="13"/>
      <c r="H955" s="15"/>
      <c r="I955" s="84"/>
      <c r="J955" s="117"/>
    </row>
    <row r="956" spans="1:10" ht="12.75">
      <c r="A956" s="12"/>
      <c r="B956" s="10"/>
      <c r="C956" s="10"/>
      <c r="D956" s="10"/>
      <c r="E956" s="10"/>
      <c r="F956" s="10"/>
      <c r="G956" s="13"/>
      <c r="H956" s="15"/>
      <c r="I956" s="84"/>
      <c r="J956" s="117"/>
    </row>
    <row r="957" spans="1:10" ht="12.75">
      <c r="A957" s="12"/>
      <c r="B957" s="10"/>
      <c r="C957" s="10"/>
      <c r="D957" s="10"/>
      <c r="E957" s="10"/>
      <c r="F957" s="10"/>
      <c r="G957" s="13"/>
      <c r="H957" s="15"/>
      <c r="I957" s="84"/>
      <c r="J957" s="117"/>
    </row>
    <row r="958" spans="1:10" ht="12.75">
      <c r="A958" s="12"/>
      <c r="B958" s="10"/>
      <c r="C958" s="10"/>
      <c r="D958" s="10"/>
      <c r="E958" s="10"/>
      <c r="F958" s="10"/>
      <c r="G958" s="13"/>
      <c r="H958" s="15"/>
      <c r="I958" s="84"/>
      <c r="J958" s="117"/>
    </row>
    <row r="959" spans="1:10" ht="12.75">
      <c r="A959" s="12"/>
      <c r="B959" s="10"/>
      <c r="C959" s="10"/>
      <c r="D959" s="10"/>
      <c r="E959" s="10"/>
      <c r="F959" s="10"/>
      <c r="G959" s="13"/>
      <c r="H959" s="15"/>
      <c r="I959" s="84"/>
      <c r="J959" s="117"/>
    </row>
    <row r="960" spans="1:10" ht="12.75">
      <c r="A960" s="12"/>
      <c r="B960" s="10"/>
      <c r="C960" s="10"/>
      <c r="D960" s="10"/>
      <c r="E960" s="10"/>
      <c r="F960" s="10"/>
      <c r="G960" s="13"/>
      <c r="H960" s="15"/>
      <c r="I960" s="84"/>
      <c r="J960" s="117"/>
    </row>
    <row r="961" spans="1:10" ht="12.75">
      <c r="A961" s="12"/>
      <c r="B961" s="10"/>
      <c r="C961" s="10"/>
      <c r="D961" s="10"/>
      <c r="E961" s="10"/>
      <c r="F961" s="10"/>
      <c r="G961" s="13"/>
      <c r="H961" s="15"/>
      <c r="I961" s="84"/>
      <c r="J961" s="117"/>
    </row>
    <row r="962" spans="1:10" ht="12.75">
      <c r="A962" s="12"/>
      <c r="B962" s="10"/>
      <c r="C962" s="10"/>
      <c r="D962" s="10"/>
      <c r="E962" s="10"/>
      <c r="F962" s="10"/>
      <c r="G962" s="13"/>
      <c r="H962" s="15"/>
      <c r="I962" s="84"/>
      <c r="J962" s="117"/>
    </row>
    <row r="963" spans="1:10" ht="12.75">
      <c r="A963" s="12"/>
      <c r="B963" s="10"/>
      <c r="C963" s="10"/>
      <c r="D963" s="10"/>
      <c r="E963" s="10"/>
      <c r="F963" s="10"/>
      <c r="G963" s="13"/>
      <c r="H963" s="15"/>
      <c r="I963" s="84"/>
      <c r="J963" s="117"/>
    </row>
    <row r="964" spans="1:10" ht="12.75">
      <c r="A964" s="12"/>
      <c r="B964" s="10"/>
      <c r="C964" s="10"/>
      <c r="D964" s="10"/>
      <c r="E964" s="10"/>
      <c r="F964" s="10"/>
      <c r="G964" s="13"/>
      <c r="H964" s="15"/>
      <c r="I964" s="84"/>
      <c r="J964" s="117"/>
    </row>
    <row r="965" spans="1:10" ht="12.75">
      <c r="A965" s="12"/>
      <c r="B965" s="10"/>
      <c r="C965" s="10"/>
      <c r="D965" s="10"/>
      <c r="E965" s="10"/>
      <c r="F965" s="10"/>
      <c r="G965" s="13"/>
      <c r="H965" s="15"/>
      <c r="I965" s="84"/>
      <c r="J965" s="117"/>
    </row>
    <row r="966" spans="1:10" ht="12.75">
      <c r="A966" s="12"/>
      <c r="B966" s="10"/>
      <c r="C966" s="10"/>
      <c r="D966" s="10"/>
      <c r="E966" s="10"/>
      <c r="F966" s="10"/>
      <c r="G966" s="13"/>
      <c r="H966" s="15"/>
      <c r="I966" s="84"/>
      <c r="J966" s="117"/>
    </row>
    <row r="967" spans="1:10" ht="12.75">
      <c r="A967" s="12"/>
      <c r="B967" s="10"/>
      <c r="C967" s="10"/>
      <c r="D967" s="10"/>
      <c r="E967" s="10"/>
      <c r="F967" s="10"/>
      <c r="G967" s="13"/>
      <c r="H967" s="15"/>
      <c r="I967" s="84"/>
      <c r="J967" s="117"/>
    </row>
    <row r="968" spans="1:10" ht="12.75">
      <c r="A968" s="12"/>
      <c r="B968" s="10"/>
      <c r="C968" s="10"/>
      <c r="D968" s="10"/>
      <c r="E968" s="10"/>
      <c r="F968" s="10"/>
      <c r="G968" s="13"/>
      <c r="H968" s="15"/>
      <c r="I968" s="84"/>
      <c r="J968" s="117"/>
    </row>
    <row r="969" spans="1:10" ht="12.75">
      <c r="A969" s="12"/>
      <c r="B969" s="10"/>
      <c r="C969" s="10"/>
      <c r="D969" s="10"/>
      <c r="E969" s="10"/>
      <c r="F969" s="10"/>
      <c r="G969" s="13"/>
      <c r="H969" s="15"/>
      <c r="I969" s="84"/>
      <c r="J969" s="117"/>
    </row>
    <row r="970" spans="1:10" ht="12.75">
      <c r="A970" s="12"/>
      <c r="B970" s="10"/>
      <c r="C970" s="10"/>
      <c r="D970" s="10"/>
      <c r="E970" s="10"/>
      <c r="F970" s="10"/>
      <c r="G970" s="13"/>
      <c r="H970" s="15"/>
      <c r="I970" s="84"/>
      <c r="J970" s="117"/>
    </row>
    <row r="971" spans="1:10" ht="12.75">
      <c r="A971" s="12"/>
      <c r="B971" s="10"/>
      <c r="C971" s="10"/>
      <c r="D971" s="10"/>
      <c r="E971" s="10"/>
      <c r="F971" s="10"/>
      <c r="G971" s="13"/>
      <c r="H971" s="15"/>
      <c r="I971" s="84"/>
      <c r="J971" s="117"/>
    </row>
    <row r="972" spans="1:10" ht="12.75">
      <c r="A972" s="12"/>
      <c r="B972" s="10"/>
      <c r="C972" s="10"/>
      <c r="D972" s="10"/>
      <c r="E972" s="10"/>
      <c r="F972" s="10"/>
      <c r="G972" s="13"/>
      <c r="H972" s="15"/>
      <c r="I972" s="84"/>
      <c r="J972" s="117"/>
    </row>
    <row r="973" spans="1:10" ht="12.75">
      <c r="A973" s="12"/>
      <c r="B973" s="10"/>
      <c r="C973" s="10"/>
      <c r="D973" s="10"/>
      <c r="E973" s="10"/>
      <c r="F973" s="10"/>
      <c r="G973" s="13"/>
      <c r="H973" s="15"/>
      <c r="I973" s="84"/>
      <c r="J973" s="117"/>
    </row>
    <row r="974" spans="1:10" ht="12.75">
      <c r="A974" s="12"/>
      <c r="B974" s="10"/>
      <c r="C974" s="10"/>
      <c r="D974" s="10"/>
      <c r="E974" s="10"/>
      <c r="F974" s="10"/>
      <c r="G974" s="13"/>
      <c r="H974" s="15"/>
      <c r="I974" s="84"/>
      <c r="J974" s="117"/>
    </row>
    <row r="975" spans="1:10" ht="12.75">
      <c r="A975" s="12"/>
      <c r="B975" s="10"/>
      <c r="C975" s="10"/>
      <c r="D975" s="10"/>
      <c r="E975" s="10"/>
      <c r="F975" s="10"/>
      <c r="G975" s="13"/>
      <c r="H975" s="15"/>
      <c r="I975" s="84"/>
      <c r="J975" s="117"/>
    </row>
    <row r="976" spans="1:10" ht="12.75">
      <c r="A976" s="12"/>
      <c r="B976" s="10"/>
      <c r="C976" s="10"/>
      <c r="D976" s="10"/>
      <c r="E976" s="10"/>
      <c r="F976" s="10"/>
      <c r="G976" s="13"/>
      <c r="H976" s="15"/>
      <c r="I976" s="84"/>
      <c r="J976" s="117"/>
    </row>
    <row r="977" spans="1:10" ht="12.75">
      <c r="A977" s="12"/>
      <c r="B977" s="10"/>
      <c r="C977" s="10"/>
      <c r="D977" s="10"/>
      <c r="E977" s="10"/>
      <c r="F977" s="10"/>
      <c r="G977" s="13"/>
      <c r="H977" s="15"/>
      <c r="I977" s="84"/>
      <c r="J977" s="117"/>
    </row>
    <row r="978" spans="1:10" ht="12.75">
      <c r="A978" s="12"/>
      <c r="B978" s="10"/>
      <c r="C978" s="10"/>
      <c r="D978" s="10"/>
      <c r="E978" s="10"/>
      <c r="F978" s="10"/>
      <c r="G978" s="13"/>
      <c r="H978" s="15"/>
      <c r="I978" s="84"/>
      <c r="J978" s="117"/>
    </row>
    <row r="979" spans="1:10" ht="12.75">
      <c r="A979" s="12"/>
      <c r="B979" s="10"/>
      <c r="C979" s="10"/>
      <c r="D979" s="10"/>
      <c r="E979" s="10"/>
      <c r="F979" s="10"/>
      <c r="G979" s="13"/>
      <c r="H979" s="15"/>
      <c r="I979" s="84"/>
      <c r="J979" s="117"/>
    </row>
    <row r="980" spans="1:10" ht="12.75">
      <c r="A980" s="12"/>
      <c r="B980" s="10"/>
      <c r="C980" s="10"/>
      <c r="D980" s="10"/>
      <c r="E980" s="10"/>
      <c r="F980" s="10"/>
      <c r="G980" s="13"/>
      <c r="H980" s="15"/>
      <c r="I980" s="84"/>
      <c r="J980" s="117"/>
    </row>
    <row r="981" spans="1:10" ht="12.75">
      <c r="A981" s="12"/>
      <c r="B981" s="10"/>
      <c r="C981" s="10"/>
      <c r="D981" s="10"/>
      <c r="E981" s="10"/>
      <c r="F981" s="10"/>
      <c r="G981" s="13"/>
      <c r="H981" s="15"/>
      <c r="I981" s="84"/>
      <c r="J981" s="117"/>
    </row>
    <row r="982" spans="1:10" ht="12.75">
      <c r="A982" s="12"/>
      <c r="B982" s="10"/>
      <c r="C982" s="10"/>
      <c r="D982" s="10"/>
      <c r="E982" s="10"/>
      <c r="F982" s="10"/>
      <c r="G982" s="13"/>
      <c r="H982" s="15"/>
      <c r="I982" s="84"/>
      <c r="J982" s="117"/>
    </row>
    <row r="983" spans="1:10" ht="12.75">
      <c r="A983" s="12"/>
      <c r="B983" s="10"/>
      <c r="C983" s="10"/>
      <c r="D983" s="10"/>
      <c r="E983" s="10"/>
      <c r="F983" s="10"/>
      <c r="G983" s="13"/>
      <c r="H983" s="15"/>
      <c r="I983" s="84"/>
      <c r="J983" s="117"/>
    </row>
    <row r="984" spans="1:10" ht="12.75">
      <c r="A984" s="12"/>
      <c r="B984" s="10"/>
      <c r="C984" s="10"/>
      <c r="D984" s="10"/>
      <c r="E984" s="10"/>
      <c r="F984" s="10"/>
      <c r="G984" s="13"/>
      <c r="H984" s="15"/>
      <c r="I984" s="84"/>
      <c r="J984" s="117"/>
    </row>
    <row r="985" spans="1:10" ht="12.75">
      <c r="A985" s="12"/>
      <c r="B985" s="10"/>
      <c r="C985" s="10"/>
      <c r="D985" s="10"/>
      <c r="E985" s="10"/>
      <c r="F985" s="10"/>
      <c r="G985" s="13"/>
      <c r="H985" s="15"/>
      <c r="I985" s="84"/>
      <c r="J985" s="117"/>
    </row>
    <row r="986" spans="1:10" ht="12.75">
      <c r="A986" s="12"/>
      <c r="B986" s="10"/>
      <c r="C986" s="10"/>
      <c r="D986" s="10"/>
      <c r="E986" s="10"/>
      <c r="F986" s="10"/>
      <c r="G986" s="13"/>
      <c r="H986" s="15"/>
      <c r="I986" s="84"/>
      <c r="J986" s="117"/>
    </row>
    <row r="987" spans="1:10" ht="12.75">
      <c r="A987" s="12"/>
      <c r="B987" s="10"/>
      <c r="C987" s="10"/>
      <c r="D987" s="10"/>
      <c r="E987" s="10"/>
      <c r="F987" s="10"/>
      <c r="G987" s="13"/>
      <c r="H987" s="15"/>
      <c r="I987" s="84"/>
      <c r="J987" s="117"/>
    </row>
    <row r="988" spans="1:10" ht="12.75">
      <c r="A988" s="12"/>
      <c r="B988" s="10"/>
      <c r="C988" s="10"/>
      <c r="D988" s="10"/>
      <c r="E988" s="10"/>
      <c r="F988" s="10"/>
      <c r="G988" s="13"/>
      <c r="H988" s="15"/>
      <c r="I988" s="84"/>
      <c r="J988" s="117"/>
    </row>
    <row r="989" spans="1:10" ht="12.75">
      <c r="A989" s="12"/>
      <c r="B989" s="10"/>
      <c r="C989" s="10"/>
      <c r="D989" s="10"/>
      <c r="E989" s="10"/>
      <c r="F989" s="10"/>
      <c r="G989" s="13"/>
      <c r="H989" s="15"/>
      <c r="I989" s="84"/>
      <c r="J989" s="117"/>
    </row>
    <row r="990" spans="1:10" ht="12.75">
      <c r="A990" s="12"/>
      <c r="B990" s="10"/>
      <c r="C990" s="10"/>
      <c r="D990" s="10"/>
      <c r="E990" s="10"/>
      <c r="F990" s="10"/>
      <c r="G990" s="13"/>
      <c r="H990" s="15"/>
      <c r="I990" s="84"/>
      <c r="J990" s="117"/>
    </row>
    <row r="991" spans="1:10" ht="12.75">
      <c r="A991" s="12"/>
      <c r="B991" s="10"/>
      <c r="C991" s="10"/>
      <c r="D991" s="10"/>
      <c r="E991" s="10"/>
      <c r="F991" s="10"/>
      <c r="G991" s="13"/>
      <c r="H991" s="15"/>
      <c r="I991" s="84"/>
      <c r="J991" s="117"/>
    </row>
    <row r="992" spans="1:10" ht="12.75">
      <c r="A992" s="12"/>
      <c r="B992" s="10"/>
      <c r="C992" s="10"/>
      <c r="D992" s="10"/>
      <c r="E992" s="10"/>
      <c r="F992" s="10"/>
      <c r="G992" s="13"/>
      <c r="H992" s="15"/>
      <c r="I992" s="84"/>
      <c r="J992" s="117"/>
    </row>
    <row r="993" spans="1:10" ht="12.75">
      <c r="A993" s="12"/>
      <c r="B993" s="10"/>
      <c r="C993" s="10"/>
      <c r="D993" s="10"/>
      <c r="E993" s="10"/>
      <c r="F993" s="10"/>
      <c r="G993" s="13"/>
      <c r="H993" s="15"/>
      <c r="I993" s="84"/>
      <c r="J993" s="117"/>
    </row>
    <row r="994" spans="1:10" ht="12.75">
      <c r="A994" s="12"/>
      <c r="B994" s="10"/>
      <c r="C994" s="10"/>
      <c r="D994" s="10"/>
      <c r="E994" s="10"/>
      <c r="F994" s="10"/>
      <c r="G994" s="13"/>
      <c r="H994" s="15"/>
      <c r="I994" s="84"/>
      <c r="J994" s="117"/>
    </row>
    <row r="995" spans="1:10" ht="12.75">
      <c r="A995" s="12"/>
      <c r="B995" s="10"/>
      <c r="C995" s="10"/>
      <c r="D995" s="10"/>
      <c r="E995" s="10"/>
      <c r="F995" s="10"/>
      <c r="G995" s="13"/>
      <c r="H995" s="15"/>
      <c r="I995" s="84"/>
      <c r="J995" s="117"/>
    </row>
    <row r="996" spans="1:10" ht="12.75">
      <c r="A996" s="12"/>
      <c r="B996" s="10"/>
      <c r="C996" s="10"/>
      <c r="D996" s="10"/>
      <c r="E996" s="10"/>
      <c r="F996" s="10"/>
      <c r="G996" s="13"/>
      <c r="H996" s="15"/>
      <c r="I996" s="84"/>
      <c r="J996" s="117"/>
    </row>
    <row r="997" spans="1:10" ht="12.75">
      <c r="A997" s="12"/>
      <c r="B997" s="10"/>
      <c r="C997" s="10"/>
      <c r="D997" s="10"/>
      <c r="E997" s="10"/>
      <c r="F997" s="10"/>
      <c r="G997" s="13"/>
      <c r="H997" s="15"/>
      <c r="I997" s="84"/>
      <c r="J997" s="117"/>
    </row>
    <row r="998" spans="1:10" ht="12.75">
      <c r="A998" s="12"/>
      <c r="B998" s="10"/>
      <c r="C998" s="10"/>
      <c r="D998" s="10"/>
      <c r="E998" s="10"/>
      <c r="F998" s="10"/>
      <c r="G998" s="13"/>
      <c r="H998" s="15"/>
      <c r="I998" s="84"/>
      <c r="J998" s="117"/>
    </row>
    <row r="999" spans="1:10" ht="12.75">
      <c r="A999" s="12"/>
      <c r="B999" s="10"/>
      <c r="C999" s="10"/>
      <c r="D999" s="10"/>
      <c r="E999" s="10"/>
      <c r="F999" s="10"/>
      <c r="G999" s="13"/>
      <c r="H999" s="15"/>
      <c r="I999" s="84"/>
      <c r="J999" s="117"/>
    </row>
    <row r="1000" spans="1:10" ht="12.75">
      <c r="A1000" s="12"/>
      <c r="B1000" s="10"/>
      <c r="C1000" s="10"/>
      <c r="D1000" s="10"/>
      <c r="E1000" s="10"/>
      <c r="F1000" s="10"/>
      <c r="G1000" s="13"/>
      <c r="H1000" s="15"/>
      <c r="I1000" s="84"/>
      <c r="J1000" s="117"/>
    </row>
    <row r="1001" spans="1:10" ht="12.75">
      <c r="A1001" s="12"/>
      <c r="B1001" s="10"/>
      <c r="C1001" s="10"/>
      <c r="D1001" s="10"/>
      <c r="E1001" s="10"/>
      <c r="F1001" s="10"/>
      <c r="G1001" s="13"/>
      <c r="H1001" s="15"/>
      <c r="I1001" s="84"/>
      <c r="J1001" s="117"/>
    </row>
    <row r="1002" spans="1:10" ht="12.75">
      <c r="A1002" s="12"/>
      <c r="B1002" s="10"/>
      <c r="C1002" s="10"/>
      <c r="D1002" s="10"/>
      <c r="E1002" s="10"/>
      <c r="F1002" s="10"/>
      <c r="G1002" s="13"/>
      <c r="H1002" s="15"/>
      <c r="I1002" s="84"/>
      <c r="J1002" s="117"/>
    </row>
    <row r="1003" spans="1:10" ht="12.75">
      <c r="A1003" s="12"/>
      <c r="B1003" s="10"/>
      <c r="C1003" s="10"/>
      <c r="D1003" s="10"/>
      <c r="E1003" s="10"/>
      <c r="F1003" s="10"/>
      <c r="G1003" s="13"/>
      <c r="H1003" s="15"/>
      <c r="I1003" s="84"/>
      <c r="J1003" s="117"/>
    </row>
    <row r="1004" spans="1:10" ht="12.75">
      <c r="A1004" s="12"/>
      <c r="B1004" s="10"/>
      <c r="C1004" s="10"/>
      <c r="D1004" s="10"/>
      <c r="E1004" s="10"/>
      <c r="F1004" s="10"/>
      <c r="G1004" s="13"/>
      <c r="H1004" s="15"/>
      <c r="I1004" s="84"/>
      <c r="J1004" s="117"/>
    </row>
    <row r="1005" spans="1:10" ht="12.75">
      <c r="A1005" s="12"/>
      <c r="B1005" s="10"/>
      <c r="C1005" s="10"/>
      <c r="D1005" s="10"/>
      <c r="E1005" s="10"/>
      <c r="F1005" s="10"/>
      <c r="G1005" s="13"/>
      <c r="H1005" s="15"/>
      <c r="I1005" s="84"/>
      <c r="J1005" s="117"/>
    </row>
    <row r="1006" spans="1:10" ht="12.75">
      <c r="A1006" s="12"/>
      <c r="B1006" s="10"/>
      <c r="C1006" s="10"/>
      <c r="D1006" s="10"/>
      <c r="E1006" s="10"/>
      <c r="F1006" s="10"/>
      <c r="G1006" s="13"/>
      <c r="H1006" s="15"/>
      <c r="I1006" s="84"/>
      <c r="J1006" s="117"/>
    </row>
    <row r="1007" spans="1:10" ht="12.75">
      <c r="A1007" s="12"/>
      <c r="B1007" s="10"/>
      <c r="C1007" s="10"/>
      <c r="D1007" s="10"/>
      <c r="E1007" s="10"/>
      <c r="F1007" s="10"/>
      <c r="G1007" s="13"/>
      <c r="H1007" s="15"/>
      <c r="I1007" s="84"/>
      <c r="J1007" s="117"/>
    </row>
    <row r="1008" spans="1:10" ht="12.75">
      <c r="A1008" s="12"/>
      <c r="B1008" s="10"/>
      <c r="C1008" s="10"/>
      <c r="D1008" s="10"/>
      <c r="E1008" s="10"/>
      <c r="F1008" s="10"/>
      <c r="G1008" s="13"/>
      <c r="H1008" s="15"/>
      <c r="I1008" s="84"/>
      <c r="J1008" s="117"/>
    </row>
    <row r="1009" spans="1:10" ht="12.75">
      <c r="A1009" s="12"/>
      <c r="B1009" s="10"/>
      <c r="C1009" s="10"/>
      <c r="D1009" s="10"/>
      <c r="E1009" s="10"/>
      <c r="F1009" s="10"/>
      <c r="G1009" s="13"/>
      <c r="H1009" s="15"/>
      <c r="I1009" s="84"/>
      <c r="J1009" s="117"/>
    </row>
    <row r="1010" spans="1:10" ht="12.75">
      <c r="A1010" s="12"/>
      <c r="B1010" s="10"/>
      <c r="C1010" s="10"/>
      <c r="D1010" s="10"/>
      <c r="E1010" s="10"/>
      <c r="F1010" s="10"/>
      <c r="G1010" s="13"/>
      <c r="H1010" s="15"/>
      <c r="I1010" s="84"/>
      <c r="J1010" s="117"/>
    </row>
    <row r="1011" spans="1:10" ht="12.75">
      <c r="A1011" s="12"/>
      <c r="B1011" s="10"/>
      <c r="C1011" s="10"/>
      <c r="D1011" s="10"/>
      <c r="E1011" s="10"/>
      <c r="F1011" s="10"/>
      <c r="G1011" s="13"/>
      <c r="H1011" s="15"/>
      <c r="I1011" s="84"/>
      <c r="J1011" s="117"/>
    </row>
    <row r="1012" spans="1:10" ht="12.75">
      <c r="A1012" s="12"/>
      <c r="B1012" s="10"/>
      <c r="C1012" s="10"/>
      <c r="D1012" s="10"/>
      <c r="E1012" s="10"/>
      <c r="F1012" s="10"/>
      <c r="G1012" s="13"/>
      <c r="H1012" s="15"/>
      <c r="I1012" s="84"/>
      <c r="J1012" s="117"/>
    </row>
    <row r="1013" spans="1:10" ht="12.75">
      <c r="A1013" s="12"/>
      <c r="B1013" s="10"/>
      <c r="C1013" s="10"/>
      <c r="D1013" s="10"/>
      <c r="E1013" s="10"/>
      <c r="F1013" s="10"/>
      <c r="G1013" s="13"/>
      <c r="H1013" s="15"/>
      <c r="I1013" s="84"/>
      <c r="J1013" s="117"/>
    </row>
    <row r="1014" spans="1:10" ht="12.75">
      <c r="A1014" s="12"/>
      <c r="B1014" s="10"/>
      <c r="C1014" s="10"/>
      <c r="D1014" s="10"/>
      <c r="E1014" s="10"/>
      <c r="F1014" s="10"/>
      <c r="G1014" s="13"/>
      <c r="H1014" s="15"/>
      <c r="I1014" s="84"/>
      <c r="J1014" s="117"/>
    </row>
    <row r="1015" spans="1:10" ht="12.75">
      <c r="A1015" s="12"/>
      <c r="B1015" s="10"/>
      <c r="C1015" s="10"/>
      <c r="D1015" s="10"/>
      <c r="E1015" s="10"/>
      <c r="F1015" s="10"/>
      <c r="G1015" s="13"/>
      <c r="H1015" s="15"/>
      <c r="I1015" s="84"/>
      <c r="J1015" s="117"/>
    </row>
    <row r="1016" spans="1:10" ht="12.75">
      <c r="A1016" s="12"/>
      <c r="B1016" s="10"/>
      <c r="C1016" s="10"/>
      <c r="D1016" s="10"/>
      <c r="E1016" s="10"/>
      <c r="F1016" s="10"/>
      <c r="G1016" s="13"/>
      <c r="H1016" s="15"/>
      <c r="I1016" s="84"/>
      <c r="J1016" s="117"/>
    </row>
    <row r="1017" spans="1:10" ht="12.75">
      <c r="A1017" s="12"/>
      <c r="B1017" s="10"/>
      <c r="C1017" s="10"/>
      <c r="D1017" s="10"/>
      <c r="E1017" s="10"/>
      <c r="F1017" s="10"/>
      <c r="G1017" s="13"/>
      <c r="H1017" s="15"/>
      <c r="I1017" s="84"/>
      <c r="J1017" s="117"/>
    </row>
    <row r="1018" spans="1:10" ht="12.75">
      <c r="A1018" s="12"/>
      <c r="B1018" s="10"/>
      <c r="C1018" s="10"/>
      <c r="D1018" s="10"/>
      <c r="E1018" s="10"/>
      <c r="F1018" s="10"/>
      <c r="G1018" s="13"/>
      <c r="H1018" s="15"/>
      <c r="I1018" s="84"/>
      <c r="J1018" s="117"/>
    </row>
    <row r="1019" spans="1:10" ht="12.75">
      <c r="A1019" s="12"/>
      <c r="B1019" s="10"/>
      <c r="C1019" s="10"/>
      <c r="D1019" s="10"/>
      <c r="E1019" s="10"/>
      <c r="F1019" s="10"/>
      <c r="G1019" s="13"/>
      <c r="H1019" s="15"/>
      <c r="I1019" s="84"/>
      <c r="J1019" s="117"/>
    </row>
    <row r="1020" spans="1:10" ht="12.75">
      <c r="A1020" s="12"/>
      <c r="B1020" s="10"/>
      <c r="C1020" s="10"/>
      <c r="D1020" s="10"/>
      <c r="E1020" s="10"/>
      <c r="F1020" s="10"/>
      <c r="G1020" s="13"/>
      <c r="H1020" s="15"/>
      <c r="I1020" s="84"/>
      <c r="J1020" s="117"/>
    </row>
    <row r="1021" spans="1:10" ht="12.75">
      <c r="A1021" s="12"/>
      <c r="B1021" s="10"/>
      <c r="C1021" s="10"/>
      <c r="D1021" s="10"/>
      <c r="E1021" s="10"/>
      <c r="F1021" s="10"/>
      <c r="G1021" s="13"/>
      <c r="H1021" s="15"/>
      <c r="I1021" s="84"/>
      <c r="J1021" s="117"/>
    </row>
    <row r="1022" spans="1:10" ht="12.75">
      <c r="A1022" s="12"/>
      <c r="B1022" s="10"/>
      <c r="C1022" s="10"/>
      <c r="D1022" s="10"/>
      <c r="E1022" s="10"/>
      <c r="F1022" s="10"/>
      <c r="G1022" s="13"/>
      <c r="H1022" s="15"/>
      <c r="I1022" s="84"/>
      <c r="J1022" s="117"/>
    </row>
    <row r="1023" spans="1:10" ht="12.75">
      <c r="A1023" s="12"/>
      <c r="B1023" s="10"/>
      <c r="C1023" s="10"/>
      <c r="D1023" s="10"/>
      <c r="E1023" s="10"/>
      <c r="F1023" s="10"/>
      <c r="G1023" s="13"/>
      <c r="H1023" s="15"/>
      <c r="I1023" s="84"/>
      <c r="J1023" s="117"/>
    </row>
    <row r="1024" spans="1:10" ht="12.75">
      <c r="A1024" s="12"/>
      <c r="B1024" s="10"/>
      <c r="C1024" s="10"/>
      <c r="D1024" s="10"/>
      <c r="E1024" s="10"/>
      <c r="F1024" s="10"/>
      <c r="G1024" s="13"/>
      <c r="H1024" s="15"/>
      <c r="I1024" s="84"/>
      <c r="J1024" s="117"/>
    </row>
    <row r="1025" spans="1:10" ht="12.75">
      <c r="A1025" s="12"/>
      <c r="B1025" s="10"/>
      <c r="C1025" s="10"/>
      <c r="D1025" s="10"/>
      <c r="E1025" s="10"/>
      <c r="F1025" s="10"/>
      <c r="G1025" s="13"/>
      <c r="H1025" s="15"/>
      <c r="I1025" s="84"/>
      <c r="J1025" s="117"/>
    </row>
    <row r="1026" spans="1:10" ht="12.75">
      <c r="A1026" s="12"/>
      <c r="B1026" s="10"/>
      <c r="C1026" s="10"/>
      <c r="D1026" s="10"/>
      <c r="E1026" s="10"/>
      <c r="F1026" s="10"/>
      <c r="G1026" s="13"/>
      <c r="H1026" s="15"/>
      <c r="I1026" s="84"/>
      <c r="J1026" s="117"/>
    </row>
    <row r="1027" spans="1:10" ht="12.75">
      <c r="A1027" s="12"/>
      <c r="B1027" s="10"/>
      <c r="C1027" s="10"/>
      <c r="D1027" s="10"/>
      <c r="E1027" s="10"/>
      <c r="F1027" s="10"/>
      <c r="G1027" s="13"/>
      <c r="H1027" s="15"/>
      <c r="I1027" s="84"/>
      <c r="J1027" s="117"/>
    </row>
    <row r="1028" spans="1:10" ht="12.75">
      <c r="A1028" s="12"/>
      <c r="B1028" s="10"/>
      <c r="C1028" s="10"/>
      <c r="D1028" s="10"/>
      <c r="E1028" s="10"/>
      <c r="F1028" s="10"/>
      <c r="G1028" s="13"/>
      <c r="H1028" s="15"/>
      <c r="I1028" s="84"/>
      <c r="J1028" s="117"/>
    </row>
    <row r="1029" spans="1:10" ht="12.75">
      <c r="A1029" s="12"/>
      <c r="B1029" s="10"/>
      <c r="C1029" s="10"/>
      <c r="D1029" s="10"/>
      <c r="E1029" s="10"/>
      <c r="F1029" s="10"/>
      <c r="G1029" s="13"/>
      <c r="H1029" s="15"/>
      <c r="I1029" s="84"/>
      <c r="J1029" s="117"/>
    </row>
    <row r="1030" spans="1:10" ht="12.75">
      <c r="A1030" s="12"/>
      <c r="B1030" s="10"/>
      <c r="C1030" s="10"/>
      <c r="D1030" s="10"/>
      <c r="E1030" s="10"/>
      <c r="F1030" s="10"/>
      <c r="G1030" s="13"/>
      <c r="H1030" s="15"/>
      <c r="I1030" s="84"/>
      <c r="J1030" s="117"/>
    </row>
    <row r="1031" spans="1:10" ht="12.75">
      <c r="A1031" s="12"/>
      <c r="B1031" s="10"/>
      <c r="C1031" s="10"/>
      <c r="D1031" s="10"/>
      <c r="E1031" s="10"/>
      <c r="F1031" s="10"/>
      <c r="G1031" s="13"/>
      <c r="H1031" s="15"/>
      <c r="I1031" s="84"/>
      <c r="J1031" s="117"/>
    </row>
    <row r="1032" spans="1:10" ht="12.75">
      <c r="A1032" s="12"/>
      <c r="B1032" s="10"/>
      <c r="C1032" s="10"/>
      <c r="D1032" s="10"/>
      <c r="E1032" s="10"/>
      <c r="F1032" s="10"/>
      <c r="G1032" s="13"/>
      <c r="H1032" s="15"/>
      <c r="I1032" s="84"/>
      <c r="J1032" s="117"/>
    </row>
    <row r="1033" spans="1:10" ht="12.75">
      <c r="A1033" s="12"/>
      <c r="B1033" s="10"/>
      <c r="C1033" s="10"/>
      <c r="D1033" s="10"/>
      <c r="E1033" s="10"/>
      <c r="F1033" s="10"/>
      <c r="G1033" s="13"/>
      <c r="H1033" s="15"/>
      <c r="I1033" s="84"/>
      <c r="J1033" s="117"/>
    </row>
    <row r="1034" spans="1:10" ht="12.75">
      <c r="A1034" s="12"/>
      <c r="B1034" s="10"/>
      <c r="C1034" s="10"/>
      <c r="D1034" s="10"/>
      <c r="E1034" s="10"/>
      <c r="F1034" s="10"/>
      <c r="G1034" s="13"/>
      <c r="H1034" s="15"/>
      <c r="I1034" s="84"/>
      <c r="J1034" s="117"/>
    </row>
    <row r="1035" spans="1:10" ht="12.75">
      <c r="A1035" s="12"/>
      <c r="B1035" s="10"/>
      <c r="C1035" s="10"/>
      <c r="D1035" s="10"/>
      <c r="E1035" s="10"/>
      <c r="F1035" s="10"/>
      <c r="G1035" s="13"/>
      <c r="H1035" s="15"/>
      <c r="I1035" s="84"/>
      <c r="J1035" s="117"/>
    </row>
    <row r="1036" spans="1:10" ht="12.75">
      <c r="A1036" s="12"/>
      <c r="B1036" s="10"/>
      <c r="C1036" s="10"/>
      <c r="D1036" s="10"/>
      <c r="E1036" s="10"/>
      <c r="F1036" s="10"/>
      <c r="G1036" s="13"/>
      <c r="H1036" s="15"/>
      <c r="I1036" s="84"/>
      <c r="J1036" s="117"/>
    </row>
    <row r="1037" spans="1:10" ht="12.75">
      <c r="A1037" s="12"/>
      <c r="B1037" s="10"/>
      <c r="C1037" s="10"/>
      <c r="D1037" s="10"/>
      <c r="E1037" s="10"/>
      <c r="F1037" s="10"/>
      <c r="G1037" s="13"/>
      <c r="H1037" s="15"/>
      <c r="I1037" s="84"/>
      <c r="J1037" s="117"/>
    </row>
    <row r="1038" spans="1:10" ht="12.75">
      <c r="A1038" s="12"/>
      <c r="B1038" s="10"/>
      <c r="C1038" s="10"/>
      <c r="D1038" s="10"/>
      <c r="E1038" s="10"/>
      <c r="F1038" s="10"/>
      <c r="G1038" s="13"/>
      <c r="H1038" s="15"/>
      <c r="I1038" s="84"/>
      <c r="J1038" s="117"/>
    </row>
    <row r="1039" spans="1:10" ht="12.75">
      <c r="A1039" s="12"/>
      <c r="B1039" s="10"/>
      <c r="C1039" s="10"/>
      <c r="D1039" s="10"/>
      <c r="E1039" s="10"/>
      <c r="F1039" s="10"/>
      <c r="G1039" s="13"/>
      <c r="H1039" s="15"/>
      <c r="I1039" s="84"/>
      <c r="J1039" s="117"/>
    </row>
    <row r="1040" spans="1:10" ht="12.75">
      <c r="A1040" s="12"/>
      <c r="B1040" s="10"/>
      <c r="C1040" s="10"/>
      <c r="D1040" s="10"/>
      <c r="E1040" s="10"/>
      <c r="F1040" s="10"/>
      <c r="G1040" s="13"/>
      <c r="H1040" s="15"/>
      <c r="I1040" s="84"/>
      <c r="J1040" s="117"/>
    </row>
    <row r="1041" spans="1:10" ht="12.75">
      <c r="A1041" s="12"/>
      <c r="B1041" s="10"/>
      <c r="C1041" s="10"/>
      <c r="D1041" s="10"/>
      <c r="E1041" s="10"/>
      <c r="F1041" s="10"/>
      <c r="G1041" s="13"/>
      <c r="H1041" s="15"/>
      <c r="I1041" s="84"/>
      <c r="J1041" s="117"/>
    </row>
    <row r="1042" spans="1:10" ht="12.75">
      <c r="A1042" s="12"/>
      <c r="B1042" s="10"/>
      <c r="C1042" s="10"/>
      <c r="D1042" s="10"/>
      <c r="E1042" s="10"/>
      <c r="F1042" s="10"/>
      <c r="G1042" s="13"/>
      <c r="H1042" s="15"/>
      <c r="I1042" s="84"/>
      <c r="J1042" s="117"/>
    </row>
    <row r="1043" spans="1:10" ht="12.75">
      <c r="A1043" s="12"/>
      <c r="B1043" s="10"/>
      <c r="C1043" s="10"/>
      <c r="D1043" s="10"/>
      <c r="E1043" s="10"/>
      <c r="F1043" s="10"/>
      <c r="G1043" s="13"/>
      <c r="H1043" s="15"/>
      <c r="I1043" s="84"/>
      <c r="J1043" s="117"/>
    </row>
    <row r="1044" spans="1:10" ht="12.75">
      <c r="A1044" s="12"/>
      <c r="B1044" s="10"/>
      <c r="C1044" s="10"/>
      <c r="D1044" s="10"/>
      <c r="E1044" s="10"/>
      <c r="F1044" s="10"/>
      <c r="G1044" s="13"/>
      <c r="H1044" s="15"/>
      <c r="I1044" s="84"/>
      <c r="J1044" s="117"/>
    </row>
    <row r="1045" spans="1:10" ht="12.75">
      <c r="A1045" s="12"/>
      <c r="B1045" s="10"/>
      <c r="C1045" s="10"/>
      <c r="D1045" s="10"/>
      <c r="E1045" s="10"/>
      <c r="F1045" s="10"/>
      <c r="G1045" s="13"/>
      <c r="H1045" s="15"/>
      <c r="I1045" s="84"/>
      <c r="J1045" s="117"/>
    </row>
    <row r="1046" spans="1:10" ht="12.75">
      <c r="A1046" s="12"/>
      <c r="B1046" s="10"/>
      <c r="C1046" s="10"/>
      <c r="D1046" s="10"/>
      <c r="E1046" s="10"/>
      <c r="F1046" s="10"/>
      <c r="G1046" s="13"/>
      <c r="H1046" s="15"/>
      <c r="I1046" s="84"/>
      <c r="J1046" s="117"/>
    </row>
    <row r="1047" spans="1:10" ht="12.75">
      <c r="A1047" s="12"/>
      <c r="B1047" s="10"/>
      <c r="C1047" s="10"/>
      <c r="D1047" s="10"/>
      <c r="E1047" s="10"/>
      <c r="F1047" s="10"/>
      <c r="G1047" s="13"/>
      <c r="H1047" s="15"/>
      <c r="I1047" s="84"/>
      <c r="J1047" s="117"/>
    </row>
    <row r="1048" spans="1:10" ht="12.75">
      <c r="A1048" s="12"/>
      <c r="B1048" s="10"/>
      <c r="C1048" s="10"/>
      <c r="D1048" s="10"/>
      <c r="E1048" s="10"/>
      <c r="F1048" s="10"/>
      <c r="G1048" s="13"/>
      <c r="H1048" s="15"/>
      <c r="I1048" s="84"/>
      <c r="J1048" s="117"/>
    </row>
    <row r="1049" spans="1:10" ht="12.75">
      <c r="A1049" s="12"/>
      <c r="B1049" s="10"/>
      <c r="C1049" s="10"/>
      <c r="D1049" s="10"/>
      <c r="E1049" s="10"/>
      <c r="F1049" s="10"/>
      <c r="G1049" s="13"/>
      <c r="H1049" s="15"/>
      <c r="I1049" s="84"/>
      <c r="J1049" s="117"/>
    </row>
    <row r="1050" spans="1:10" ht="12.75">
      <c r="A1050" s="12"/>
      <c r="B1050" s="10"/>
      <c r="C1050" s="10"/>
      <c r="D1050" s="10"/>
      <c r="E1050" s="10"/>
      <c r="F1050" s="10"/>
      <c r="G1050" s="13"/>
      <c r="H1050" s="15"/>
      <c r="I1050" s="84"/>
      <c r="J1050" s="117"/>
    </row>
    <row r="1051" spans="1:10" ht="12.75">
      <c r="A1051" s="12"/>
      <c r="B1051" s="10"/>
      <c r="C1051" s="10"/>
      <c r="D1051" s="10"/>
      <c r="E1051" s="10"/>
      <c r="F1051" s="10"/>
      <c r="G1051" s="13"/>
      <c r="H1051" s="15"/>
      <c r="I1051" s="84"/>
      <c r="J1051" s="117"/>
    </row>
    <row r="1052" spans="1:10" ht="12.75">
      <c r="A1052" s="12"/>
      <c r="B1052" s="10"/>
      <c r="C1052" s="10"/>
      <c r="D1052" s="10"/>
      <c r="E1052" s="10"/>
      <c r="F1052" s="10"/>
      <c r="G1052" s="13"/>
      <c r="H1052" s="15"/>
      <c r="I1052" s="84"/>
      <c r="J1052" s="117"/>
    </row>
    <row r="1053" spans="1:10" ht="12.75">
      <c r="A1053" s="12"/>
      <c r="B1053" s="10"/>
      <c r="C1053" s="10"/>
      <c r="D1053" s="10"/>
      <c r="E1053" s="10"/>
      <c r="F1053" s="10"/>
      <c r="G1053" s="13"/>
      <c r="H1053" s="15"/>
      <c r="I1053" s="84"/>
      <c r="J1053" s="117"/>
    </row>
    <row r="1054" spans="1:10" ht="12.75">
      <c r="A1054" s="12"/>
      <c r="B1054" s="10"/>
      <c r="C1054" s="10"/>
      <c r="D1054" s="10"/>
      <c r="E1054" s="10"/>
      <c r="F1054" s="10"/>
      <c r="G1054" s="13"/>
      <c r="H1054" s="15"/>
      <c r="I1054" s="84"/>
      <c r="J1054" s="117"/>
    </row>
    <row r="1055" spans="1:10" ht="12.75">
      <c r="A1055" s="12"/>
      <c r="B1055" s="10"/>
      <c r="C1055" s="10"/>
      <c r="D1055" s="10"/>
      <c r="E1055" s="10"/>
      <c r="F1055" s="10"/>
      <c r="G1055" s="13"/>
      <c r="H1055" s="15"/>
      <c r="I1055" s="84"/>
      <c r="J1055" s="117"/>
    </row>
    <row r="1056" spans="1:10" ht="12.75">
      <c r="A1056" s="12"/>
      <c r="B1056" s="10"/>
      <c r="C1056" s="10"/>
      <c r="D1056" s="10"/>
      <c r="E1056" s="10"/>
      <c r="F1056" s="10"/>
      <c r="G1056" s="13"/>
      <c r="H1056" s="15"/>
      <c r="I1056" s="84"/>
      <c r="J1056" s="117"/>
    </row>
    <row r="1057" spans="1:10" ht="12.75">
      <c r="A1057" s="12"/>
      <c r="B1057" s="10"/>
      <c r="C1057" s="10"/>
      <c r="D1057" s="10"/>
      <c r="E1057" s="10"/>
      <c r="F1057" s="10"/>
      <c r="G1057" s="13"/>
      <c r="H1057" s="15"/>
      <c r="I1057" s="84"/>
      <c r="J1057" s="117"/>
    </row>
    <row r="1058" spans="1:10" ht="12.75">
      <c r="A1058" s="12"/>
      <c r="B1058" s="10"/>
      <c r="C1058" s="10"/>
      <c r="D1058" s="10"/>
      <c r="E1058" s="10"/>
      <c r="F1058" s="10"/>
      <c r="G1058" s="13"/>
      <c r="H1058" s="15"/>
      <c r="I1058" s="84"/>
      <c r="J1058" s="117"/>
    </row>
    <row r="1059" spans="1:10" ht="12.75">
      <c r="A1059" s="12"/>
      <c r="B1059" s="10"/>
      <c r="C1059" s="10"/>
      <c r="D1059" s="10"/>
      <c r="E1059" s="10"/>
      <c r="F1059" s="10"/>
      <c r="G1059" s="13"/>
      <c r="H1059" s="15"/>
      <c r="I1059" s="84"/>
      <c r="J1059" s="117"/>
    </row>
    <row r="1060" spans="1:10" ht="12.75">
      <c r="A1060" s="12"/>
      <c r="B1060" s="10"/>
      <c r="C1060" s="10"/>
      <c r="D1060" s="10"/>
      <c r="E1060" s="10"/>
      <c r="F1060" s="10"/>
      <c r="G1060" s="13"/>
      <c r="H1060" s="15"/>
      <c r="I1060" s="84"/>
      <c r="J1060" s="117"/>
    </row>
    <row r="1061" spans="1:10" ht="12.75">
      <c r="A1061" s="12"/>
      <c r="B1061" s="10"/>
      <c r="C1061" s="10"/>
      <c r="D1061" s="10"/>
      <c r="E1061" s="10"/>
      <c r="F1061" s="10"/>
      <c r="G1061" s="13"/>
      <c r="H1061" s="15"/>
      <c r="I1061" s="84"/>
      <c r="J1061" s="117"/>
    </row>
    <row r="1062" spans="1:10" ht="12.75">
      <c r="A1062" s="12"/>
      <c r="B1062" s="10"/>
      <c r="C1062" s="10"/>
      <c r="D1062" s="10"/>
      <c r="E1062" s="10"/>
      <c r="F1062" s="10"/>
      <c r="G1062" s="13"/>
      <c r="H1062" s="15"/>
      <c r="I1062" s="84"/>
      <c r="J1062" s="117"/>
    </row>
    <row r="1063" spans="1:10" ht="12.75">
      <c r="A1063" s="12"/>
      <c r="B1063" s="10"/>
      <c r="C1063" s="10"/>
      <c r="D1063" s="10"/>
      <c r="E1063" s="10"/>
      <c r="F1063" s="10"/>
      <c r="G1063" s="13"/>
      <c r="H1063" s="15"/>
      <c r="I1063" s="84"/>
      <c r="J1063" s="117"/>
    </row>
    <row r="1064" spans="1:10" ht="12.75">
      <c r="A1064" s="12"/>
      <c r="B1064" s="10"/>
      <c r="C1064" s="10"/>
      <c r="D1064" s="10"/>
      <c r="E1064" s="10"/>
      <c r="F1064" s="10"/>
      <c r="G1064" s="13"/>
      <c r="H1064" s="15"/>
      <c r="I1064" s="84"/>
      <c r="J1064" s="117"/>
    </row>
    <row r="1065" spans="1:10" ht="12.75">
      <c r="A1065" s="12"/>
      <c r="B1065" s="10"/>
      <c r="C1065" s="10"/>
      <c r="D1065" s="10"/>
      <c r="E1065" s="10"/>
      <c r="F1065" s="10"/>
      <c r="G1065" s="13"/>
      <c r="H1065" s="15"/>
      <c r="I1065" s="84"/>
      <c r="J1065" s="117"/>
    </row>
    <row r="1066" spans="1:10" ht="12.75">
      <c r="A1066" s="12"/>
      <c r="B1066" s="10"/>
      <c r="C1066" s="10"/>
      <c r="D1066" s="10"/>
      <c r="E1066" s="10"/>
      <c r="F1066" s="10"/>
      <c r="G1066" s="13"/>
      <c r="H1066" s="15"/>
      <c r="I1066" s="84"/>
      <c r="J1066" s="117"/>
    </row>
    <row r="1067" spans="1:10" ht="12.75">
      <c r="A1067" s="12"/>
      <c r="B1067" s="10"/>
      <c r="C1067" s="10"/>
      <c r="D1067" s="10"/>
      <c r="E1067" s="10"/>
      <c r="F1067" s="10"/>
      <c r="G1067" s="13"/>
      <c r="H1067" s="15"/>
      <c r="I1067" s="84"/>
      <c r="J1067" s="117"/>
    </row>
    <row r="1068" spans="1:10" ht="12.75">
      <c r="A1068" s="12"/>
      <c r="B1068" s="10"/>
      <c r="C1068" s="10"/>
      <c r="D1068" s="10"/>
      <c r="E1068" s="10"/>
      <c r="F1068" s="10"/>
      <c r="G1068" s="13"/>
      <c r="H1068" s="15"/>
      <c r="I1068" s="84"/>
      <c r="J1068" s="117"/>
    </row>
    <row r="1069" spans="1:10" ht="12.75">
      <c r="A1069" s="12"/>
      <c r="B1069" s="10"/>
      <c r="C1069" s="10"/>
      <c r="D1069" s="10"/>
      <c r="E1069" s="10"/>
      <c r="F1069" s="10"/>
      <c r="G1069" s="13"/>
      <c r="H1069" s="15"/>
      <c r="I1069" s="84"/>
      <c r="J1069" s="117"/>
    </row>
    <row r="1070" spans="1:10" ht="12.75">
      <c r="A1070" s="12"/>
      <c r="B1070" s="10"/>
      <c r="C1070" s="10"/>
      <c r="D1070" s="10"/>
      <c r="E1070" s="10"/>
      <c r="F1070" s="10"/>
      <c r="G1070" s="13"/>
      <c r="H1070" s="15"/>
      <c r="I1070" s="84"/>
      <c r="J1070" s="117"/>
    </row>
    <row r="1071" spans="1:10" ht="12.75">
      <c r="A1071" s="12"/>
      <c r="B1071" s="10"/>
      <c r="C1071" s="10"/>
      <c r="D1071" s="10"/>
      <c r="E1071" s="10"/>
      <c r="F1071" s="10"/>
      <c r="G1071" s="13"/>
      <c r="H1071" s="15"/>
      <c r="I1071" s="84"/>
      <c r="J1071" s="117"/>
    </row>
    <row r="1072" spans="1:10" ht="12.75">
      <c r="A1072" s="12"/>
      <c r="B1072" s="10"/>
      <c r="C1072" s="10"/>
      <c r="D1072" s="10"/>
      <c r="E1072" s="10"/>
      <c r="F1072" s="10"/>
      <c r="G1072" s="13"/>
      <c r="H1072" s="15"/>
      <c r="I1072" s="84"/>
      <c r="J1072" s="117"/>
    </row>
    <row r="1073" spans="1:10" ht="12.75">
      <c r="A1073" s="12"/>
      <c r="B1073" s="10"/>
      <c r="C1073" s="10"/>
      <c r="D1073" s="10"/>
      <c r="E1073" s="10"/>
      <c r="F1073" s="10"/>
      <c r="G1073" s="13"/>
      <c r="H1073" s="15"/>
      <c r="I1073" s="84"/>
      <c r="J1073" s="117"/>
    </row>
    <row r="1074" spans="1:10" ht="12.75">
      <c r="A1074" s="12"/>
      <c r="B1074" s="10"/>
      <c r="C1074" s="10"/>
      <c r="D1074" s="10"/>
      <c r="E1074" s="10"/>
      <c r="F1074" s="10"/>
      <c r="G1074" s="13"/>
      <c r="H1074" s="15"/>
      <c r="I1074" s="84"/>
      <c r="J1074" s="117"/>
    </row>
    <row r="1075" spans="1:10" ht="12.75">
      <c r="A1075" s="12"/>
      <c r="B1075" s="10"/>
      <c r="C1075" s="10"/>
      <c r="D1075" s="10"/>
      <c r="E1075" s="10"/>
      <c r="F1075" s="10"/>
      <c r="G1075" s="13"/>
      <c r="H1075" s="15"/>
      <c r="I1075" s="84"/>
      <c r="J1075" s="117"/>
    </row>
    <row r="1076" spans="1:10" ht="12.75">
      <c r="A1076" s="12"/>
      <c r="B1076" s="10"/>
      <c r="C1076" s="10"/>
      <c r="D1076" s="10"/>
      <c r="E1076" s="10"/>
      <c r="F1076" s="10"/>
      <c r="G1076" s="13"/>
      <c r="H1076" s="15"/>
      <c r="I1076" s="84"/>
      <c r="J1076" s="117"/>
    </row>
    <row r="1077" spans="1:10" ht="12.75">
      <c r="A1077" s="12"/>
      <c r="B1077" s="10"/>
      <c r="C1077" s="10"/>
      <c r="D1077" s="10"/>
      <c r="E1077" s="10"/>
      <c r="F1077" s="10"/>
      <c r="G1077" s="13"/>
      <c r="H1077" s="15"/>
      <c r="I1077" s="84"/>
      <c r="J1077" s="117"/>
    </row>
    <row r="1078" spans="1:10" ht="12.75">
      <c r="A1078" s="12"/>
      <c r="B1078" s="10"/>
      <c r="C1078" s="10"/>
      <c r="D1078" s="10"/>
      <c r="E1078" s="10"/>
      <c r="F1078" s="10"/>
      <c r="G1078" s="13"/>
      <c r="H1078" s="15"/>
      <c r="I1078" s="84"/>
      <c r="J1078" s="117"/>
    </row>
    <row r="1079" spans="1:10" ht="12.75">
      <c r="A1079" s="12"/>
      <c r="B1079" s="10"/>
      <c r="C1079" s="10"/>
      <c r="D1079" s="10"/>
      <c r="E1079" s="10"/>
      <c r="F1079" s="10"/>
      <c r="G1079" s="13"/>
      <c r="H1079" s="15"/>
      <c r="I1079" s="84"/>
      <c r="J1079" s="117"/>
    </row>
    <row r="1080" spans="1:10" ht="12.75">
      <c r="A1080" s="12"/>
      <c r="B1080" s="10"/>
      <c r="C1080" s="10"/>
      <c r="D1080" s="10"/>
      <c r="E1080" s="10"/>
      <c r="F1080" s="10"/>
      <c r="G1080" s="13"/>
      <c r="H1080" s="15"/>
      <c r="I1080" s="84"/>
      <c r="J1080" s="117"/>
    </row>
    <row r="1081" spans="1:10" ht="12.75">
      <c r="A1081" s="12"/>
      <c r="B1081" s="10"/>
      <c r="C1081" s="10"/>
      <c r="D1081" s="10"/>
      <c r="E1081" s="10"/>
      <c r="F1081" s="10"/>
      <c r="G1081" s="13"/>
      <c r="H1081" s="15"/>
      <c r="I1081" s="84"/>
      <c r="J1081" s="117"/>
    </row>
    <row r="1082" spans="1:10" ht="12.75">
      <c r="A1082" s="12"/>
      <c r="B1082" s="10"/>
      <c r="C1082" s="10"/>
      <c r="D1082" s="10"/>
      <c r="E1082" s="10"/>
      <c r="F1082" s="10"/>
      <c r="G1082" s="13"/>
      <c r="H1082" s="15"/>
      <c r="I1082" s="84"/>
      <c r="J1082" s="117"/>
    </row>
    <row r="1083" spans="1:10" ht="12.75">
      <c r="A1083" s="12"/>
      <c r="B1083" s="10"/>
      <c r="C1083" s="10"/>
      <c r="D1083" s="10"/>
      <c r="E1083" s="10"/>
      <c r="F1083" s="10"/>
      <c r="G1083" s="13"/>
      <c r="H1083" s="15"/>
      <c r="I1083" s="84"/>
      <c r="J1083" s="117"/>
    </row>
    <row r="1084" spans="1:10" ht="12.75">
      <c r="A1084" s="12"/>
      <c r="B1084" s="10"/>
      <c r="C1084" s="10"/>
      <c r="D1084" s="10"/>
      <c r="E1084" s="10"/>
      <c r="F1084" s="10"/>
      <c r="G1084" s="13"/>
      <c r="H1084" s="15"/>
      <c r="I1084" s="84"/>
      <c r="J1084" s="117"/>
    </row>
    <row r="1085" spans="1:10" ht="12.75">
      <c r="A1085" s="12"/>
      <c r="B1085" s="10"/>
      <c r="C1085" s="10"/>
      <c r="D1085" s="10"/>
      <c r="E1085" s="10"/>
      <c r="F1085" s="10"/>
      <c r="G1085" s="13"/>
      <c r="H1085" s="15"/>
      <c r="I1085" s="84"/>
      <c r="J1085" s="117"/>
    </row>
    <row r="1086" spans="1:10" ht="12.75">
      <c r="A1086" s="12"/>
      <c r="B1086" s="10"/>
      <c r="C1086" s="10"/>
      <c r="D1086" s="10"/>
      <c r="E1086" s="10"/>
      <c r="F1086" s="10"/>
      <c r="G1086" s="13"/>
      <c r="H1086" s="15"/>
      <c r="I1086" s="84"/>
      <c r="J1086" s="117"/>
    </row>
    <row r="1087" spans="1:10" ht="12.75">
      <c r="A1087" s="12"/>
      <c r="B1087" s="10"/>
      <c r="C1087" s="10"/>
      <c r="D1087" s="10"/>
      <c r="E1087" s="10"/>
      <c r="F1087" s="10"/>
      <c r="G1087" s="13"/>
      <c r="H1087" s="15"/>
      <c r="I1087" s="84"/>
      <c r="J1087" s="117"/>
    </row>
    <row r="1088" spans="1:10" ht="12.75">
      <c r="A1088" s="12"/>
      <c r="B1088" s="10"/>
      <c r="C1088" s="10"/>
      <c r="D1088" s="10"/>
      <c r="E1088" s="10"/>
      <c r="F1088" s="10"/>
      <c r="G1088" s="13"/>
      <c r="H1088" s="15"/>
      <c r="I1088" s="84"/>
      <c r="J1088" s="117"/>
    </row>
    <row r="1089" spans="1:10" ht="12.75">
      <c r="A1089" s="12"/>
      <c r="B1089" s="10"/>
      <c r="C1089" s="10"/>
      <c r="D1089" s="10"/>
      <c r="E1089" s="10"/>
      <c r="F1089" s="10"/>
      <c r="G1089" s="13"/>
      <c r="H1089" s="15"/>
      <c r="I1089" s="84"/>
      <c r="J1089" s="117"/>
    </row>
    <row r="1090" spans="1:10" ht="12.75">
      <c r="A1090" s="12"/>
      <c r="B1090" s="10"/>
      <c r="C1090" s="10"/>
      <c r="D1090" s="10"/>
      <c r="E1090" s="10"/>
      <c r="F1090" s="10"/>
      <c r="G1090" s="13"/>
      <c r="H1090" s="15"/>
      <c r="I1090" s="84"/>
      <c r="J1090" s="117"/>
    </row>
    <row r="1091" spans="1:10" ht="12.75">
      <c r="A1091" s="12"/>
      <c r="B1091" s="10"/>
      <c r="C1091" s="10"/>
      <c r="D1091" s="10"/>
      <c r="E1091" s="10"/>
      <c r="F1091" s="10"/>
      <c r="G1091" s="13"/>
      <c r="H1091" s="15"/>
      <c r="I1091" s="84"/>
      <c r="J1091" s="117"/>
    </row>
    <row r="1092" spans="1:10" ht="12.75">
      <c r="A1092" s="12"/>
      <c r="B1092" s="10"/>
      <c r="C1092" s="10"/>
      <c r="D1092" s="10"/>
      <c r="E1092" s="10"/>
      <c r="F1092" s="10"/>
      <c r="G1092" s="13"/>
      <c r="H1092" s="15"/>
      <c r="I1092" s="84"/>
      <c r="J1092" s="117"/>
    </row>
    <row r="1093" spans="1:10" ht="12.75">
      <c r="A1093" s="12"/>
      <c r="B1093" s="10"/>
      <c r="C1093" s="10"/>
      <c r="D1093" s="10"/>
      <c r="E1093" s="10"/>
      <c r="F1093" s="10"/>
      <c r="G1093" s="13"/>
      <c r="H1093" s="15"/>
      <c r="I1093" s="84"/>
      <c r="J1093" s="117"/>
    </row>
    <row r="1094" spans="1:10" ht="12.75">
      <c r="A1094" s="12"/>
      <c r="B1094" s="10"/>
      <c r="C1094" s="10"/>
      <c r="D1094" s="10"/>
      <c r="E1094" s="10"/>
      <c r="F1094" s="10"/>
      <c r="G1094" s="13"/>
      <c r="H1094" s="15"/>
      <c r="I1094" s="84"/>
      <c r="J1094" s="117"/>
    </row>
    <row r="1095" spans="1:10" ht="12.75">
      <c r="A1095" s="12"/>
      <c r="B1095" s="10"/>
      <c r="C1095" s="10"/>
      <c r="D1095" s="10"/>
      <c r="E1095" s="10"/>
      <c r="F1095" s="10"/>
      <c r="G1095" s="13"/>
      <c r="H1095" s="15"/>
      <c r="I1095" s="84"/>
      <c r="J1095" s="117"/>
    </row>
    <row r="1096" spans="1:10" ht="12.75">
      <c r="A1096" s="12"/>
      <c r="B1096" s="10"/>
      <c r="C1096" s="10"/>
      <c r="D1096" s="10"/>
      <c r="E1096" s="10"/>
      <c r="F1096" s="10"/>
      <c r="G1096" s="13"/>
      <c r="H1096" s="15"/>
      <c r="I1096" s="84"/>
      <c r="J1096" s="117"/>
    </row>
    <row r="1097" spans="1:10" ht="12.75">
      <c r="A1097" s="12"/>
      <c r="B1097" s="10"/>
      <c r="C1097" s="10"/>
      <c r="D1097" s="10"/>
      <c r="E1097" s="10"/>
      <c r="F1097" s="10"/>
      <c r="G1097" s="13"/>
      <c r="H1097" s="15"/>
      <c r="I1097" s="84"/>
      <c r="J1097" s="117"/>
    </row>
    <row r="1098" spans="1:10" ht="12.75">
      <c r="A1098" s="12"/>
      <c r="B1098" s="10"/>
      <c r="C1098" s="10"/>
      <c r="D1098" s="10"/>
      <c r="E1098" s="10"/>
      <c r="F1098" s="10"/>
      <c r="G1098" s="13"/>
      <c r="H1098" s="15"/>
      <c r="I1098" s="84"/>
      <c r="J1098" s="117"/>
    </row>
    <row r="1099" spans="1:10" ht="12.75">
      <c r="A1099" s="12"/>
      <c r="B1099" s="10"/>
      <c r="C1099" s="10"/>
      <c r="D1099" s="10"/>
      <c r="E1099" s="10"/>
      <c r="F1099" s="10"/>
      <c r="G1099" s="13"/>
      <c r="H1099" s="15"/>
      <c r="I1099" s="84"/>
      <c r="J1099" s="117"/>
    </row>
    <row r="1100" spans="1:10" ht="12.75">
      <c r="A1100" s="12"/>
      <c r="B1100" s="10"/>
      <c r="C1100" s="10"/>
      <c r="D1100" s="10"/>
      <c r="E1100" s="10"/>
      <c r="F1100" s="10"/>
      <c r="G1100" s="13"/>
      <c r="H1100" s="15"/>
      <c r="I1100" s="84"/>
      <c r="J1100" s="117"/>
    </row>
    <row r="1101" spans="1:10" ht="12.75">
      <c r="A1101" s="12"/>
      <c r="B1101" s="10"/>
      <c r="C1101" s="10"/>
      <c r="D1101" s="10"/>
      <c r="E1101" s="10"/>
      <c r="F1101" s="10"/>
      <c r="G1101" s="13"/>
      <c r="H1101" s="15"/>
      <c r="I1101" s="84"/>
      <c r="J1101" s="117"/>
    </row>
    <row r="1102" spans="1:10" ht="12.75">
      <c r="A1102" s="12"/>
      <c r="B1102" s="10"/>
      <c r="C1102" s="10"/>
      <c r="D1102" s="10"/>
      <c r="E1102" s="10"/>
      <c r="F1102" s="10"/>
      <c r="G1102" s="13"/>
      <c r="H1102" s="15"/>
      <c r="I1102" s="84"/>
      <c r="J1102" s="117"/>
    </row>
    <row r="1103" spans="1:10" ht="12.75">
      <c r="A1103" s="12"/>
      <c r="B1103" s="10"/>
      <c r="C1103" s="10"/>
      <c r="D1103" s="10"/>
      <c r="E1103" s="10"/>
      <c r="F1103" s="10"/>
      <c r="G1103" s="13"/>
      <c r="H1103" s="15"/>
      <c r="I1103" s="84"/>
      <c r="J1103" s="117"/>
    </row>
    <row r="1104" spans="1:10" ht="12.75">
      <c r="A1104" s="12"/>
      <c r="B1104" s="10"/>
      <c r="C1104" s="10"/>
      <c r="D1104" s="10"/>
      <c r="E1104" s="10"/>
      <c r="F1104" s="10"/>
      <c r="G1104" s="13"/>
      <c r="H1104" s="15"/>
      <c r="I1104" s="84"/>
      <c r="J1104" s="117"/>
    </row>
    <row r="1105" spans="1:10" ht="12.75">
      <c r="A1105" s="12"/>
      <c r="B1105" s="10"/>
      <c r="C1105" s="10"/>
      <c r="D1105" s="10"/>
      <c r="E1105" s="10"/>
      <c r="F1105" s="10"/>
      <c r="G1105" s="13"/>
      <c r="H1105" s="15"/>
      <c r="I1105" s="84"/>
      <c r="J1105" s="117"/>
    </row>
    <row r="1106" spans="1:10" ht="12.75">
      <c r="A1106" s="12"/>
      <c r="B1106" s="10"/>
      <c r="C1106" s="10"/>
      <c r="D1106" s="10"/>
      <c r="E1106" s="10"/>
      <c r="F1106" s="10"/>
      <c r="G1106" s="13"/>
      <c r="H1106" s="15"/>
      <c r="I1106" s="84"/>
      <c r="J1106" s="117"/>
    </row>
    <row r="1107" spans="1:10" ht="12.75">
      <c r="A1107" s="12"/>
      <c r="B1107" s="10"/>
      <c r="C1107" s="10"/>
      <c r="D1107" s="10"/>
      <c r="E1107" s="10"/>
      <c r="F1107" s="10"/>
      <c r="G1107" s="13"/>
      <c r="H1107" s="15"/>
      <c r="I1107" s="84"/>
      <c r="J1107" s="117"/>
    </row>
    <row r="1108" spans="1:10" ht="12.75">
      <c r="A1108" s="12"/>
      <c r="B1108" s="10"/>
      <c r="C1108" s="10"/>
      <c r="D1108" s="10"/>
      <c r="E1108" s="10"/>
      <c r="F1108" s="10"/>
      <c r="G1108" s="13"/>
      <c r="H1108" s="15"/>
      <c r="I1108" s="84"/>
      <c r="J1108" s="117"/>
    </row>
    <row r="1109" spans="1:10" ht="12.75">
      <c r="A1109" s="12"/>
      <c r="B1109" s="10"/>
      <c r="C1109" s="10"/>
      <c r="D1109" s="10"/>
      <c r="E1109" s="10"/>
      <c r="F1109" s="10"/>
      <c r="G1109" s="13"/>
      <c r="H1109" s="15"/>
      <c r="I1109" s="84"/>
      <c r="J1109" s="117"/>
    </row>
    <row r="1110" spans="1:10" ht="12.75">
      <c r="A1110" s="12"/>
      <c r="B1110" s="10"/>
      <c r="C1110" s="10"/>
      <c r="D1110" s="10"/>
      <c r="E1110" s="10"/>
      <c r="F1110" s="10"/>
      <c r="G1110" s="13"/>
      <c r="H1110" s="15"/>
      <c r="I1110" s="84"/>
      <c r="J1110" s="117"/>
    </row>
    <row r="1111" spans="1:10" ht="12.75">
      <c r="A1111" s="12"/>
      <c r="B1111" s="10"/>
      <c r="C1111" s="10"/>
      <c r="D1111" s="10"/>
      <c r="E1111" s="10"/>
      <c r="F1111" s="10"/>
      <c r="G1111" s="13"/>
      <c r="H1111" s="15"/>
      <c r="I1111" s="84"/>
      <c r="J1111" s="117"/>
    </row>
    <row r="1112" spans="1:10" ht="12.75">
      <c r="A1112" s="12"/>
      <c r="B1112" s="10"/>
      <c r="C1112" s="10"/>
      <c r="D1112" s="10"/>
      <c r="E1112" s="10"/>
      <c r="F1112" s="10"/>
      <c r="G1112" s="13"/>
      <c r="H1112" s="15"/>
      <c r="I1112" s="84"/>
      <c r="J1112" s="117"/>
    </row>
    <row r="1113" spans="1:10" ht="12.75">
      <c r="A1113" s="12"/>
      <c r="B1113" s="10"/>
      <c r="C1113" s="10"/>
      <c r="D1113" s="10"/>
      <c r="E1113" s="10"/>
      <c r="F1113" s="10"/>
      <c r="G1113" s="13"/>
      <c r="H1113" s="15"/>
      <c r="I1113" s="84"/>
      <c r="J1113" s="117"/>
    </row>
    <row r="1114" spans="1:10" ht="12.75">
      <c r="A1114" s="12"/>
      <c r="B1114" s="10"/>
      <c r="C1114" s="10"/>
      <c r="D1114" s="10"/>
      <c r="E1114" s="10"/>
      <c r="F1114" s="10"/>
      <c r="G1114" s="13"/>
      <c r="H1114" s="15"/>
      <c r="I1114" s="84"/>
      <c r="J1114" s="117"/>
    </row>
    <row r="1115" spans="1:10" ht="12.75">
      <c r="A1115" s="12"/>
      <c r="B1115" s="10"/>
      <c r="C1115" s="10"/>
      <c r="D1115" s="10"/>
      <c r="E1115" s="10"/>
      <c r="F1115" s="10"/>
      <c r="G1115" s="13"/>
      <c r="H1115" s="15"/>
      <c r="I1115" s="84"/>
      <c r="J1115" s="117"/>
    </row>
    <row r="1116" spans="1:10" ht="12.75">
      <c r="A1116" s="12"/>
      <c r="B1116" s="10"/>
      <c r="C1116" s="10"/>
      <c r="D1116" s="10"/>
      <c r="E1116" s="10"/>
      <c r="F1116" s="10"/>
      <c r="G1116" s="13"/>
      <c r="H1116" s="15"/>
      <c r="I1116" s="84"/>
      <c r="J1116" s="117"/>
    </row>
    <row r="1117" spans="1:10" ht="12.75">
      <c r="A1117" s="12"/>
      <c r="B1117" s="10"/>
      <c r="C1117" s="10"/>
      <c r="D1117" s="10"/>
      <c r="E1117" s="10"/>
      <c r="F1117" s="10"/>
      <c r="G1117" s="13"/>
      <c r="H1117" s="15"/>
      <c r="I1117" s="84"/>
      <c r="J1117" s="117"/>
    </row>
    <row r="1118" spans="1:10" ht="12.75">
      <c r="A1118" s="12"/>
      <c r="B1118" s="10"/>
      <c r="C1118" s="10"/>
      <c r="D1118" s="10"/>
      <c r="E1118" s="10"/>
      <c r="F1118" s="10"/>
      <c r="G1118" s="13"/>
      <c r="H1118" s="15"/>
      <c r="I1118" s="84"/>
      <c r="J1118" s="117"/>
    </row>
    <row r="1119" spans="1:10" ht="12.75">
      <c r="A1119" s="12"/>
      <c r="B1119" s="10"/>
      <c r="C1119" s="10"/>
      <c r="D1119" s="10"/>
      <c r="E1119" s="10"/>
      <c r="F1119" s="10"/>
      <c r="G1119" s="13"/>
      <c r="H1119" s="15"/>
      <c r="I1119" s="84"/>
      <c r="J1119" s="117"/>
    </row>
    <row r="1120" spans="1:10" ht="12.75">
      <c r="A1120" s="12"/>
      <c r="B1120" s="10"/>
      <c r="C1120" s="10"/>
      <c r="D1120" s="10"/>
      <c r="E1120" s="10"/>
      <c r="F1120" s="10"/>
      <c r="G1120" s="13"/>
      <c r="H1120" s="15"/>
      <c r="I1120" s="84"/>
      <c r="J1120" s="117"/>
    </row>
    <row r="1121" spans="1:10" ht="12.75">
      <c r="A1121" s="12"/>
      <c r="B1121" s="10"/>
      <c r="C1121" s="10"/>
      <c r="D1121" s="10"/>
      <c r="E1121" s="10"/>
      <c r="F1121" s="10"/>
      <c r="G1121" s="13"/>
      <c r="H1121" s="15"/>
      <c r="I1121" s="84"/>
      <c r="J1121" s="117"/>
    </row>
    <row r="1122" spans="1:10" ht="12.75">
      <c r="A1122" s="12"/>
      <c r="B1122" s="10"/>
      <c r="C1122" s="10"/>
      <c r="D1122" s="10"/>
      <c r="E1122" s="10"/>
      <c r="F1122" s="10"/>
      <c r="G1122" s="13"/>
      <c r="H1122" s="15"/>
      <c r="I1122" s="84"/>
      <c r="J1122" s="117"/>
    </row>
    <row r="1123" spans="1:10" ht="12.75">
      <c r="A1123" s="12"/>
      <c r="B1123" s="10"/>
      <c r="C1123" s="10"/>
      <c r="D1123" s="10"/>
      <c r="E1123" s="10"/>
      <c r="F1123" s="10"/>
      <c r="G1123" s="13"/>
      <c r="H1123" s="15"/>
      <c r="I1123" s="84"/>
      <c r="J1123" s="117"/>
    </row>
    <row r="1124" spans="1:10" ht="12.75">
      <c r="A1124" s="12"/>
      <c r="B1124" s="10"/>
      <c r="C1124" s="10"/>
      <c r="D1124" s="10"/>
      <c r="E1124" s="10"/>
      <c r="F1124" s="10"/>
      <c r="G1124" s="13"/>
      <c r="H1124" s="15"/>
      <c r="I1124" s="84"/>
      <c r="J1124" s="117"/>
    </row>
    <row r="1125" spans="1:10" ht="12.75">
      <c r="A1125" s="12"/>
      <c r="B1125" s="10"/>
      <c r="C1125" s="10"/>
      <c r="D1125" s="10"/>
      <c r="E1125" s="10"/>
      <c r="F1125" s="10"/>
      <c r="G1125" s="13"/>
      <c r="H1125" s="15"/>
      <c r="I1125" s="84"/>
      <c r="J1125" s="117"/>
    </row>
    <row r="1126" spans="1:10" ht="12.75">
      <c r="A1126" s="12"/>
      <c r="B1126" s="10"/>
      <c r="C1126" s="10"/>
      <c r="D1126" s="10"/>
      <c r="E1126" s="10"/>
      <c r="F1126" s="10"/>
      <c r="G1126" s="13"/>
      <c r="H1126" s="15"/>
      <c r="I1126" s="84"/>
      <c r="J1126" s="117"/>
    </row>
    <row r="1127" spans="1:10" ht="12.75">
      <c r="A1127" s="12"/>
      <c r="B1127" s="10"/>
      <c r="C1127" s="10"/>
      <c r="D1127" s="10"/>
      <c r="E1127" s="10"/>
      <c r="F1127" s="10"/>
      <c r="G1127" s="13"/>
      <c r="H1127" s="15"/>
      <c r="I1127" s="84"/>
      <c r="J1127" s="117"/>
    </row>
    <row r="1128" spans="1:10" ht="12.75">
      <c r="A1128" s="12"/>
      <c r="B1128" s="10"/>
      <c r="C1128" s="10"/>
      <c r="D1128" s="10"/>
      <c r="E1128" s="10"/>
      <c r="F1128" s="10"/>
      <c r="G1128" s="13"/>
      <c r="H1128" s="15"/>
      <c r="I1128" s="84"/>
      <c r="J1128" s="117"/>
    </row>
    <row r="1129" spans="1:10" ht="12.75">
      <c r="A1129" s="12"/>
      <c r="B1129" s="10"/>
      <c r="C1129" s="10"/>
      <c r="D1129" s="10"/>
      <c r="E1129" s="10"/>
      <c r="F1129" s="10"/>
      <c r="G1129" s="13"/>
      <c r="H1129" s="15"/>
      <c r="I1129" s="84"/>
      <c r="J1129" s="117"/>
    </row>
    <row r="1130" spans="1:10" ht="12.75">
      <c r="A1130" s="12"/>
      <c r="B1130" s="10"/>
      <c r="C1130" s="10"/>
      <c r="D1130" s="10"/>
      <c r="E1130" s="10"/>
      <c r="F1130" s="10"/>
      <c r="G1130" s="13"/>
      <c r="H1130" s="15"/>
      <c r="I1130" s="84"/>
      <c r="J1130" s="117"/>
    </row>
    <row r="1131" spans="1:10" ht="12.75">
      <c r="A1131" s="12"/>
      <c r="B1131" s="10"/>
      <c r="C1131" s="10"/>
      <c r="D1131" s="10"/>
      <c r="E1131" s="10"/>
      <c r="F1131" s="10"/>
      <c r="G1131" s="13"/>
      <c r="H1131" s="15"/>
      <c r="I1131" s="84"/>
      <c r="J1131" s="117"/>
    </row>
    <row r="1132" spans="1:10" ht="12.75">
      <c r="A1132" s="12"/>
      <c r="B1132" s="10"/>
      <c r="C1132" s="10"/>
      <c r="D1132" s="10"/>
      <c r="E1132" s="10"/>
      <c r="F1132" s="10"/>
      <c r="G1132" s="13"/>
      <c r="H1132" s="15"/>
      <c r="I1132" s="84"/>
      <c r="J1132" s="117"/>
    </row>
    <row r="1133" spans="1:10" ht="12.75">
      <c r="A1133" s="12"/>
      <c r="B1133" s="10"/>
      <c r="C1133" s="10"/>
      <c r="D1133" s="10"/>
      <c r="E1133" s="10"/>
      <c r="F1133" s="10"/>
      <c r="G1133" s="13"/>
      <c r="H1133" s="15"/>
      <c r="I1133" s="84"/>
      <c r="J1133" s="117"/>
    </row>
    <row r="1134" spans="1:10" ht="12.75">
      <c r="A1134" s="12"/>
      <c r="B1134" s="10"/>
      <c r="C1134" s="10"/>
      <c r="D1134" s="10"/>
      <c r="E1134" s="10"/>
      <c r="F1134" s="10"/>
      <c r="G1134" s="13"/>
      <c r="H1134" s="15"/>
      <c r="I1134" s="84"/>
      <c r="J1134" s="117"/>
    </row>
    <row r="1135" spans="1:10" ht="12.75">
      <c r="A1135" s="12"/>
      <c r="B1135" s="10"/>
      <c r="C1135" s="10"/>
      <c r="D1135" s="10"/>
      <c r="E1135" s="10"/>
      <c r="F1135" s="10"/>
      <c r="G1135" s="13"/>
      <c r="H1135" s="15"/>
      <c r="I1135" s="84"/>
      <c r="J1135" s="117"/>
    </row>
    <row r="1136" spans="1:10" ht="12.75">
      <c r="A1136" s="12"/>
      <c r="B1136" s="10"/>
      <c r="C1136" s="10"/>
      <c r="D1136" s="10"/>
      <c r="E1136" s="10"/>
      <c r="F1136" s="10"/>
      <c r="G1136" s="13"/>
      <c r="H1136" s="15"/>
      <c r="I1136" s="84"/>
      <c r="J1136" s="117"/>
    </row>
    <row r="1137" spans="1:10" ht="12.75">
      <c r="A1137" s="12"/>
      <c r="B1137" s="10"/>
      <c r="C1137" s="10"/>
      <c r="D1137" s="10"/>
      <c r="E1137" s="10"/>
      <c r="F1137" s="10"/>
      <c r="G1137" s="13"/>
      <c r="H1137" s="15"/>
      <c r="I1137" s="84"/>
      <c r="J1137" s="117"/>
    </row>
    <row r="1138" spans="1:10" ht="12.75">
      <c r="A1138" s="12"/>
      <c r="B1138" s="10"/>
      <c r="C1138" s="10"/>
      <c r="D1138" s="10"/>
      <c r="E1138" s="10"/>
      <c r="F1138" s="10"/>
      <c r="G1138" s="13"/>
      <c r="H1138" s="15"/>
      <c r="I1138" s="84"/>
      <c r="J1138" s="117"/>
    </row>
    <row r="1139" spans="1:10" ht="12.75">
      <c r="A1139" s="12"/>
      <c r="B1139" s="10"/>
      <c r="C1139" s="10"/>
      <c r="D1139" s="10"/>
      <c r="E1139" s="10"/>
      <c r="F1139" s="10"/>
      <c r="G1139" s="13"/>
      <c r="H1139" s="15"/>
      <c r="I1139" s="84"/>
      <c r="J1139" s="117"/>
    </row>
    <row r="1140" spans="1:10" ht="12.75">
      <c r="A1140" s="12"/>
      <c r="B1140" s="10"/>
      <c r="C1140" s="10"/>
      <c r="D1140" s="10"/>
      <c r="E1140" s="10"/>
      <c r="F1140" s="10"/>
      <c r="G1140" s="13"/>
      <c r="H1140" s="15"/>
      <c r="I1140" s="84"/>
      <c r="J1140" s="117"/>
    </row>
    <row r="1141" spans="1:10" ht="12.75">
      <c r="A1141" s="12"/>
      <c r="B1141" s="10"/>
      <c r="C1141" s="10"/>
      <c r="D1141" s="10"/>
      <c r="E1141" s="10"/>
      <c r="F1141" s="10"/>
      <c r="G1141" s="13"/>
      <c r="H1141" s="15"/>
      <c r="I1141" s="84"/>
      <c r="J1141" s="117"/>
    </row>
    <row r="1142" spans="1:10" ht="12.75">
      <c r="A1142" s="12"/>
      <c r="B1142" s="10"/>
      <c r="C1142" s="10"/>
      <c r="D1142" s="10"/>
      <c r="E1142" s="10"/>
      <c r="F1142" s="10"/>
      <c r="G1142" s="13"/>
      <c r="H1142" s="15"/>
      <c r="I1142" s="84"/>
      <c r="J1142" s="117"/>
    </row>
    <row r="1143" spans="1:10" ht="12.75">
      <c r="A1143" s="12"/>
      <c r="B1143" s="10"/>
      <c r="C1143" s="10"/>
      <c r="D1143" s="10"/>
      <c r="E1143" s="10"/>
      <c r="F1143" s="10"/>
      <c r="G1143" s="13"/>
      <c r="H1143" s="15"/>
      <c r="I1143" s="84"/>
      <c r="J1143" s="117"/>
    </row>
    <row r="1144" spans="1:10" ht="12.75">
      <c r="A1144" s="12"/>
      <c r="B1144" s="10"/>
      <c r="C1144" s="10"/>
      <c r="D1144" s="10"/>
      <c r="E1144" s="10"/>
      <c r="F1144" s="10"/>
      <c r="G1144" s="13"/>
      <c r="H1144" s="15"/>
      <c r="I1144" s="84"/>
      <c r="J1144" s="117"/>
    </row>
    <row r="1145" spans="1:10" ht="12.75">
      <c r="A1145" s="12"/>
      <c r="B1145" s="10"/>
      <c r="C1145" s="10"/>
      <c r="D1145" s="10"/>
      <c r="E1145" s="10"/>
      <c r="F1145" s="10"/>
      <c r="G1145" s="13"/>
      <c r="H1145" s="15"/>
      <c r="I1145" s="84"/>
      <c r="J1145" s="117"/>
    </row>
    <row r="1146" spans="1:10" ht="12.75">
      <c r="A1146" s="12"/>
      <c r="B1146" s="10"/>
      <c r="C1146" s="10"/>
      <c r="D1146" s="10"/>
      <c r="E1146" s="10"/>
      <c r="F1146" s="10"/>
      <c r="G1146" s="13"/>
      <c r="H1146" s="15"/>
      <c r="I1146" s="84"/>
      <c r="J1146" s="117"/>
    </row>
    <row r="1147" spans="1:10" ht="12.75">
      <c r="A1147" s="12"/>
      <c r="B1147" s="10"/>
      <c r="C1147" s="10"/>
      <c r="D1147" s="10"/>
      <c r="E1147" s="10"/>
      <c r="F1147" s="10"/>
      <c r="G1147" s="13"/>
      <c r="H1147" s="15"/>
      <c r="I1147" s="84"/>
      <c r="J1147" s="117"/>
    </row>
    <row r="1148" spans="1:10" ht="12.75">
      <c r="A1148" s="12"/>
      <c r="B1148" s="10"/>
      <c r="C1148" s="10"/>
      <c r="D1148" s="10"/>
      <c r="E1148" s="10"/>
      <c r="F1148" s="10"/>
      <c r="G1148" s="13"/>
      <c r="H1148" s="15"/>
      <c r="I1148" s="84"/>
      <c r="J1148" s="117"/>
    </row>
    <row r="1149" spans="1:10" ht="12.75">
      <c r="A1149" s="12"/>
      <c r="B1149" s="10"/>
      <c r="C1149" s="10"/>
      <c r="D1149" s="10"/>
      <c r="E1149" s="10"/>
      <c r="F1149" s="10"/>
      <c r="G1149" s="13"/>
      <c r="H1149" s="15"/>
      <c r="I1149" s="84"/>
      <c r="J1149" s="117"/>
    </row>
    <row r="1150" spans="1:10" ht="12.75">
      <c r="A1150" s="12"/>
      <c r="B1150" s="10"/>
      <c r="C1150" s="10"/>
      <c r="D1150" s="10"/>
      <c r="E1150" s="10"/>
      <c r="F1150" s="10"/>
      <c r="G1150" s="13"/>
      <c r="H1150" s="15"/>
      <c r="I1150" s="84"/>
      <c r="J1150" s="117"/>
    </row>
    <row r="1151" spans="1:10" ht="12.75">
      <c r="A1151" s="12"/>
      <c r="B1151" s="10"/>
      <c r="C1151" s="10"/>
      <c r="D1151" s="10"/>
      <c r="E1151" s="10"/>
      <c r="F1151" s="10"/>
      <c r="G1151" s="13"/>
      <c r="H1151" s="15"/>
      <c r="I1151" s="84"/>
      <c r="J1151" s="117"/>
    </row>
    <row r="1152" spans="1:10" ht="12.75">
      <c r="A1152" s="12"/>
      <c r="B1152" s="10"/>
      <c r="C1152" s="10"/>
      <c r="D1152" s="10"/>
      <c r="E1152" s="10"/>
      <c r="F1152" s="10"/>
      <c r="G1152" s="13"/>
      <c r="H1152" s="15"/>
      <c r="I1152" s="84"/>
      <c r="J1152" s="117"/>
    </row>
    <row r="1153" spans="1:10" ht="12.75">
      <c r="A1153" s="12"/>
      <c r="B1153" s="10"/>
      <c r="C1153" s="10"/>
      <c r="D1153" s="10"/>
      <c r="E1153" s="10"/>
      <c r="F1153" s="10"/>
      <c r="G1153" s="13"/>
      <c r="H1153" s="15"/>
      <c r="I1153" s="84"/>
      <c r="J1153" s="117"/>
    </row>
    <row r="1154" spans="1:10" ht="12.75">
      <c r="A1154" s="12"/>
      <c r="B1154" s="10"/>
      <c r="C1154" s="10"/>
      <c r="D1154" s="10"/>
      <c r="E1154" s="10"/>
      <c r="F1154" s="10"/>
      <c r="G1154" s="13"/>
      <c r="H1154" s="15"/>
      <c r="I1154" s="84"/>
      <c r="J1154" s="117"/>
    </row>
    <row r="1155" spans="1:10" ht="12.75">
      <c r="A1155" s="12"/>
      <c r="B1155" s="10"/>
      <c r="C1155" s="10"/>
      <c r="D1155" s="10"/>
      <c r="E1155" s="10"/>
      <c r="F1155" s="10"/>
      <c r="G1155" s="13"/>
      <c r="H1155" s="15"/>
      <c r="I1155" s="84"/>
      <c r="J1155" s="117"/>
    </row>
    <row r="1156" spans="1:10" ht="12.75">
      <c r="A1156" s="12"/>
      <c r="B1156" s="10"/>
      <c r="C1156" s="10"/>
      <c r="D1156" s="10"/>
      <c r="E1156" s="10"/>
      <c r="F1156" s="10"/>
      <c r="G1156" s="13"/>
      <c r="H1156" s="15"/>
      <c r="I1156" s="84"/>
      <c r="J1156" s="117"/>
    </row>
    <row r="1157" spans="1:10" ht="12.75">
      <c r="A1157" s="12"/>
      <c r="B1157" s="10"/>
      <c r="C1157" s="10"/>
      <c r="D1157" s="10"/>
      <c r="E1157" s="10"/>
      <c r="F1157" s="10"/>
      <c r="G1157" s="13"/>
      <c r="H1157" s="15"/>
      <c r="I1157" s="84"/>
      <c r="J1157" s="117"/>
    </row>
    <row r="1158" spans="1:10" ht="12.75">
      <c r="A1158" s="12"/>
      <c r="B1158" s="10"/>
      <c r="C1158" s="10"/>
      <c r="D1158" s="10"/>
      <c r="E1158" s="10"/>
      <c r="F1158" s="10"/>
      <c r="G1158" s="13"/>
      <c r="H1158" s="15"/>
      <c r="I1158" s="84"/>
      <c r="J1158" s="117"/>
    </row>
    <row r="1159" spans="1:10" ht="12.75">
      <c r="A1159" s="12"/>
      <c r="B1159" s="10"/>
      <c r="C1159" s="10"/>
      <c r="D1159" s="10"/>
      <c r="E1159" s="10"/>
      <c r="F1159" s="10"/>
      <c r="G1159" s="13"/>
      <c r="H1159" s="15"/>
      <c r="I1159" s="84"/>
      <c r="J1159" s="117"/>
    </row>
    <row r="1160" spans="1:10" ht="12.75">
      <c r="A1160" s="12"/>
      <c r="B1160" s="10"/>
      <c r="C1160" s="10"/>
      <c r="D1160" s="10"/>
      <c r="E1160" s="10"/>
      <c r="F1160" s="10"/>
      <c r="G1160" s="13"/>
      <c r="H1160" s="15"/>
      <c r="I1160" s="84"/>
      <c r="J1160" s="117"/>
    </row>
    <row r="1161" spans="1:10" ht="12.75">
      <c r="A1161" s="12"/>
      <c r="B1161" s="10"/>
      <c r="C1161" s="10"/>
      <c r="D1161" s="10"/>
      <c r="E1161" s="10"/>
      <c r="F1161" s="10"/>
      <c r="G1161" s="13"/>
      <c r="H1161" s="15"/>
      <c r="I1161" s="84"/>
      <c r="J1161" s="117"/>
    </row>
    <row r="1162" spans="1:10" ht="12.75">
      <c r="A1162" s="12"/>
      <c r="B1162" s="10"/>
      <c r="C1162" s="10"/>
      <c r="D1162" s="10"/>
      <c r="E1162" s="10"/>
      <c r="F1162" s="10"/>
      <c r="G1162" s="13"/>
      <c r="H1162" s="15"/>
      <c r="I1162" s="84"/>
      <c r="J1162" s="117"/>
    </row>
    <row r="1163" spans="1:10" ht="12.75">
      <c r="A1163" s="12"/>
      <c r="B1163" s="10"/>
      <c r="C1163" s="10"/>
      <c r="D1163" s="10"/>
      <c r="E1163" s="10"/>
      <c r="F1163" s="10"/>
      <c r="G1163" s="13"/>
      <c r="H1163" s="15"/>
      <c r="I1163" s="84"/>
      <c r="J1163" s="117"/>
    </row>
    <row r="1164" spans="1:10" ht="12.75">
      <c r="A1164" s="12"/>
      <c r="B1164" s="10"/>
      <c r="C1164" s="10"/>
      <c r="D1164" s="10"/>
      <c r="E1164" s="10"/>
      <c r="F1164" s="10"/>
      <c r="G1164" s="13"/>
      <c r="H1164" s="15"/>
      <c r="I1164" s="84"/>
      <c r="J1164" s="117"/>
    </row>
    <row r="1165" spans="1:10" ht="12.75">
      <c r="A1165" s="12"/>
      <c r="B1165" s="10"/>
      <c r="C1165" s="10"/>
      <c r="D1165" s="10"/>
      <c r="E1165" s="10"/>
      <c r="F1165" s="10"/>
      <c r="G1165" s="13"/>
      <c r="H1165" s="15"/>
      <c r="I1165" s="84"/>
      <c r="J1165" s="117"/>
    </row>
    <row r="1166" spans="1:10" ht="12.75">
      <c r="A1166" s="12"/>
      <c r="B1166" s="10"/>
      <c r="C1166" s="10"/>
      <c r="D1166" s="10"/>
      <c r="E1166" s="10"/>
      <c r="F1166" s="10"/>
      <c r="G1166" s="13"/>
      <c r="H1166" s="15"/>
      <c r="I1166" s="84"/>
      <c r="J1166" s="117"/>
    </row>
    <row r="1167" spans="1:10" ht="12.75">
      <c r="A1167" s="12"/>
      <c r="B1167" s="10"/>
      <c r="C1167" s="10"/>
      <c r="D1167" s="10"/>
      <c r="E1167" s="10"/>
      <c r="F1167" s="10"/>
      <c r="G1167" s="13"/>
      <c r="H1167" s="15"/>
      <c r="I1167" s="84"/>
      <c r="J1167" s="117"/>
    </row>
    <row r="1168" spans="1:10" ht="12.75">
      <c r="A1168" s="12"/>
      <c r="B1168" s="10"/>
      <c r="C1168" s="10"/>
      <c r="D1168" s="10"/>
      <c r="E1168" s="10"/>
      <c r="F1168" s="10"/>
      <c r="G1168" s="13"/>
      <c r="H1168" s="15"/>
      <c r="I1168" s="84"/>
      <c r="J1168" s="117"/>
    </row>
    <row r="1169" spans="1:10" ht="12.75">
      <c r="A1169" s="12"/>
      <c r="B1169" s="10"/>
      <c r="C1169" s="10"/>
      <c r="D1169" s="10"/>
      <c r="E1169" s="10"/>
      <c r="F1169" s="10"/>
      <c r="G1169" s="13"/>
      <c r="H1169" s="15"/>
      <c r="I1169" s="84"/>
      <c r="J1169" s="117"/>
    </row>
    <row r="1170" spans="1:10" ht="12.75">
      <c r="A1170" s="12"/>
      <c r="B1170" s="10"/>
      <c r="C1170" s="10"/>
      <c r="D1170" s="10"/>
      <c r="E1170" s="10"/>
      <c r="F1170" s="10"/>
      <c r="G1170" s="13"/>
      <c r="H1170" s="15"/>
      <c r="I1170" s="84"/>
      <c r="J1170" s="117"/>
    </row>
    <row r="1171" spans="1:10" ht="12.75">
      <c r="A1171" s="12"/>
      <c r="B1171" s="10"/>
      <c r="C1171" s="10"/>
      <c r="D1171" s="10"/>
      <c r="E1171" s="10"/>
      <c r="F1171" s="10"/>
      <c r="G1171" s="13"/>
      <c r="H1171" s="15"/>
      <c r="I1171" s="84"/>
      <c r="J1171" s="117"/>
    </row>
    <row r="1172" spans="1:10" ht="12.75">
      <c r="A1172" s="12"/>
      <c r="B1172" s="10"/>
      <c r="C1172" s="10"/>
      <c r="D1172" s="10"/>
      <c r="E1172" s="10"/>
      <c r="F1172" s="10"/>
      <c r="G1172" s="13"/>
      <c r="H1172" s="15"/>
      <c r="I1172" s="84"/>
      <c r="J1172" s="117"/>
    </row>
    <row r="1173" spans="1:10" ht="12.75">
      <c r="A1173" s="12"/>
      <c r="B1173" s="10"/>
      <c r="C1173" s="10"/>
      <c r="D1173" s="10"/>
      <c r="E1173" s="10"/>
      <c r="F1173" s="10"/>
      <c r="G1173" s="13"/>
      <c r="H1173" s="15"/>
      <c r="I1173" s="84"/>
      <c r="J1173" s="117"/>
    </row>
    <row r="1174" spans="1:10" ht="12.75">
      <c r="A1174" s="12"/>
      <c r="B1174" s="10"/>
      <c r="C1174" s="10"/>
      <c r="D1174" s="10"/>
      <c r="E1174" s="10"/>
      <c r="F1174" s="10"/>
      <c r="G1174" s="13"/>
      <c r="H1174" s="15"/>
      <c r="I1174" s="84"/>
      <c r="J1174" s="117"/>
    </row>
    <row r="1175" spans="1:10" ht="12.75">
      <c r="A1175" s="12"/>
      <c r="B1175" s="10"/>
      <c r="C1175" s="10"/>
      <c r="D1175" s="10"/>
      <c r="E1175" s="10"/>
      <c r="F1175" s="10"/>
      <c r="G1175" s="13"/>
      <c r="H1175" s="15"/>
      <c r="I1175" s="84"/>
      <c r="J1175" s="117"/>
    </row>
    <row r="1176" spans="1:10" ht="12.75">
      <c r="A1176" s="12"/>
      <c r="B1176" s="10"/>
      <c r="C1176" s="10"/>
      <c r="D1176" s="10"/>
      <c r="E1176" s="10"/>
      <c r="F1176" s="10"/>
      <c r="G1176" s="13"/>
      <c r="H1176" s="15"/>
      <c r="I1176" s="84"/>
      <c r="J1176" s="117"/>
    </row>
    <row r="1177" spans="1:10" ht="12.75">
      <c r="A1177" s="12"/>
      <c r="B1177" s="10"/>
      <c r="C1177" s="10"/>
      <c r="D1177" s="10"/>
      <c r="E1177" s="10"/>
      <c r="F1177" s="10"/>
      <c r="G1177" s="13"/>
      <c r="H1177" s="15"/>
      <c r="I1177" s="84"/>
      <c r="J1177" s="117"/>
    </row>
    <row r="1178" spans="1:10" ht="12.75">
      <c r="A1178" s="12"/>
      <c r="B1178" s="10"/>
      <c r="C1178" s="10"/>
      <c r="D1178" s="10"/>
      <c r="E1178" s="10"/>
      <c r="F1178" s="10"/>
      <c r="G1178" s="13"/>
      <c r="H1178" s="15"/>
      <c r="I1178" s="84"/>
      <c r="J1178" s="117"/>
    </row>
    <row r="1179" spans="1:10" ht="12.75">
      <c r="A1179" s="12"/>
      <c r="B1179" s="10"/>
      <c r="C1179" s="10"/>
      <c r="D1179" s="10"/>
      <c r="E1179" s="10"/>
      <c r="F1179" s="10"/>
      <c r="G1179" s="13"/>
      <c r="H1179" s="15"/>
      <c r="I1179" s="84"/>
      <c r="J1179" s="117"/>
    </row>
    <row r="1180" spans="1:10" ht="12.75">
      <c r="A1180" s="12"/>
      <c r="B1180" s="10"/>
      <c r="C1180" s="10"/>
      <c r="D1180" s="10"/>
      <c r="E1180" s="10"/>
      <c r="F1180" s="10"/>
      <c r="G1180" s="13"/>
      <c r="H1180" s="15"/>
      <c r="I1180" s="84"/>
      <c r="J1180" s="117"/>
    </row>
    <row r="1181" spans="1:10" ht="12.75">
      <c r="A1181" s="12"/>
      <c r="B1181" s="10"/>
      <c r="C1181" s="10"/>
      <c r="D1181" s="10"/>
      <c r="E1181" s="10"/>
      <c r="F1181" s="10"/>
      <c r="G1181" s="13"/>
      <c r="H1181" s="15"/>
      <c r="I1181" s="84"/>
      <c r="J1181" s="117"/>
    </row>
    <row r="1182" spans="1:10" ht="12.75">
      <c r="A1182" s="12"/>
      <c r="B1182" s="10"/>
      <c r="C1182" s="10"/>
      <c r="D1182" s="10"/>
      <c r="E1182" s="10"/>
      <c r="F1182" s="10"/>
      <c r="G1182" s="13"/>
      <c r="H1182" s="15"/>
      <c r="I1182" s="84"/>
      <c r="J1182" s="117"/>
    </row>
    <row r="1183" spans="1:10" ht="12.75">
      <c r="A1183" s="12"/>
      <c r="B1183" s="10"/>
      <c r="C1183" s="10"/>
      <c r="D1183" s="10"/>
      <c r="E1183" s="10"/>
      <c r="F1183" s="10"/>
      <c r="G1183" s="13"/>
      <c r="H1183" s="15"/>
      <c r="I1183" s="84"/>
      <c r="J1183" s="117"/>
    </row>
    <row r="1184" spans="1:10" ht="12.75">
      <c r="A1184" s="12"/>
      <c r="B1184" s="10"/>
      <c r="C1184" s="10"/>
      <c r="D1184" s="10"/>
      <c r="E1184" s="10"/>
      <c r="F1184" s="10"/>
      <c r="G1184" s="13"/>
      <c r="H1184" s="15"/>
      <c r="I1184" s="84"/>
      <c r="J1184" s="117"/>
    </row>
    <row r="1185" spans="1:10" ht="12.75">
      <c r="A1185" s="12"/>
      <c r="B1185" s="10"/>
      <c r="C1185" s="10"/>
      <c r="D1185" s="10"/>
      <c r="E1185" s="10"/>
      <c r="F1185" s="10"/>
      <c r="G1185" s="13"/>
      <c r="H1185" s="15"/>
      <c r="I1185" s="84"/>
      <c r="J1185" s="117"/>
    </row>
    <row r="1186" spans="1:10" ht="12.75">
      <c r="A1186" s="12"/>
      <c r="B1186" s="10"/>
      <c r="C1186" s="10"/>
      <c r="D1186" s="10"/>
      <c r="E1186" s="10"/>
      <c r="F1186" s="10"/>
      <c r="G1186" s="13"/>
      <c r="H1186" s="15"/>
      <c r="I1186" s="84"/>
      <c r="J1186" s="117"/>
    </row>
    <row r="1187" spans="1:10" ht="12.75">
      <c r="A1187" s="12"/>
      <c r="B1187" s="10"/>
      <c r="C1187" s="10"/>
      <c r="D1187" s="10"/>
      <c r="E1187" s="10"/>
      <c r="F1187" s="10"/>
      <c r="G1187" s="13"/>
      <c r="H1187" s="15"/>
      <c r="I1187" s="84"/>
      <c r="J1187" s="117"/>
    </row>
    <row r="1188" spans="1:10" ht="12.75">
      <c r="A1188" s="12"/>
      <c r="B1188" s="10"/>
      <c r="C1188" s="10"/>
      <c r="D1188" s="10"/>
      <c r="E1188" s="10"/>
      <c r="F1188" s="10"/>
      <c r="G1188" s="13"/>
      <c r="H1188" s="15"/>
      <c r="I1188" s="84"/>
      <c r="J1188" s="117"/>
    </row>
    <row r="1189" spans="1:10" ht="12.75">
      <c r="A1189" s="12"/>
      <c r="B1189" s="10"/>
      <c r="C1189" s="10"/>
      <c r="D1189" s="10"/>
      <c r="E1189" s="10"/>
      <c r="F1189" s="10"/>
      <c r="G1189" s="13"/>
      <c r="H1189" s="15"/>
      <c r="I1189" s="84"/>
      <c r="J1189" s="117"/>
    </row>
    <row r="1190" spans="1:10" ht="12.75">
      <c r="A1190" s="12"/>
      <c r="B1190" s="10"/>
      <c r="C1190" s="10"/>
      <c r="D1190" s="10"/>
      <c r="E1190" s="10"/>
      <c r="F1190" s="10"/>
      <c r="G1190" s="13"/>
      <c r="H1190" s="15"/>
      <c r="I1190" s="84"/>
      <c r="J1190" s="117"/>
    </row>
    <row r="1191" spans="1:10" ht="12.75">
      <c r="A1191" s="12"/>
      <c r="B1191" s="10"/>
      <c r="C1191" s="10"/>
      <c r="D1191" s="10"/>
      <c r="E1191" s="10"/>
      <c r="F1191" s="10"/>
      <c r="G1191" s="13"/>
      <c r="H1191" s="15"/>
      <c r="I1191" s="84"/>
      <c r="J1191" s="117"/>
    </row>
    <row r="1192" spans="1:10" ht="12.75">
      <c r="A1192" s="12"/>
      <c r="B1192" s="10"/>
      <c r="C1192" s="10"/>
      <c r="D1192" s="10"/>
      <c r="E1192" s="10"/>
      <c r="F1192" s="10"/>
      <c r="G1192" s="13"/>
      <c r="H1192" s="15"/>
      <c r="I1192" s="84"/>
      <c r="J1192" s="117"/>
    </row>
    <row r="1193" spans="1:10" ht="12.75">
      <c r="A1193" s="12"/>
      <c r="B1193" s="10"/>
      <c r="C1193" s="10"/>
      <c r="D1193" s="10"/>
      <c r="E1193" s="10"/>
      <c r="F1193" s="10"/>
      <c r="G1193" s="13"/>
      <c r="H1193" s="15"/>
      <c r="I1193" s="84"/>
      <c r="J1193" s="117"/>
    </row>
    <row r="1194" spans="1:10" ht="12.75">
      <c r="A1194" s="12"/>
      <c r="B1194" s="10"/>
      <c r="C1194" s="10"/>
      <c r="D1194" s="10"/>
      <c r="E1194" s="10"/>
      <c r="F1194" s="10"/>
      <c r="G1194" s="13"/>
      <c r="H1194" s="15"/>
      <c r="I1194" s="84"/>
      <c r="J1194" s="117"/>
    </row>
    <row r="1195" spans="1:10" ht="12.75">
      <c r="A1195" s="12"/>
      <c r="B1195" s="10"/>
      <c r="C1195" s="10"/>
      <c r="D1195" s="10"/>
      <c r="E1195" s="10"/>
      <c r="F1195" s="10"/>
      <c r="G1195" s="13"/>
      <c r="H1195" s="15"/>
      <c r="I1195" s="84"/>
      <c r="J1195" s="117"/>
    </row>
    <row r="1196" spans="1:10" ht="12.75">
      <c r="A1196" s="12"/>
      <c r="B1196" s="10"/>
      <c r="C1196" s="10"/>
      <c r="D1196" s="10"/>
      <c r="E1196" s="10"/>
      <c r="F1196" s="10"/>
      <c r="G1196" s="13"/>
      <c r="H1196" s="15"/>
      <c r="I1196" s="84"/>
      <c r="J1196" s="117"/>
    </row>
    <row r="1197" spans="1:10" ht="12.75">
      <c r="A1197" s="12"/>
      <c r="B1197" s="10"/>
      <c r="C1197" s="10"/>
      <c r="D1197" s="10"/>
      <c r="E1197" s="10"/>
      <c r="F1197" s="10"/>
      <c r="G1197" s="13"/>
      <c r="H1197" s="15"/>
      <c r="I1197" s="84"/>
      <c r="J1197" s="117"/>
    </row>
    <row r="1198" spans="1:10" ht="12.75">
      <c r="A1198" s="12"/>
      <c r="B1198" s="10"/>
      <c r="C1198" s="10"/>
      <c r="D1198" s="10"/>
      <c r="E1198" s="10"/>
      <c r="F1198" s="10"/>
      <c r="G1198" s="13"/>
      <c r="H1198" s="15"/>
      <c r="I1198" s="84"/>
      <c r="J1198" s="117"/>
    </row>
    <row r="1199" spans="1:10" ht="12.75">
      <c r="A1199" s="12"/>
      <c r="B1199" s="10"/>
      <c r="C1199" s="10"/>
      <c r="D1199" s="10"/>
      <c r="E1199" s="10"/>
      <c r="F1199" s="10"/>
      <c r="G1199" s="13"/>
      <c r="H1199" s="15"/>
      <c r="I1199" s="84"/>
      <c r="J1199" s="117"/>
    </row>
    <row r="1200" spans="1:10" ht="12.75">
      <c r="A1200" s="12"/>
      <c r="B1200" s="10"/>
      <c r="C1200" s="10"/>
      <c r="D1200" s="10"/>
      <c r="E1200" s="10"/>
      <c r="F1200" s="10"/>
      <c r="G1200" s="13"/>
      <c r="H1200" s="15"/>
      <c r="I1200" s="84"/>
      <c r="J1200" s="117"/>
    </row>
    <row r="1201" spans="1:10" ht="12.75">
      <c r="A1201" s="12"/>
      <c r="B1201" s="10"/>
      <c r="C1201" s="10"/>
      <c r="D1201" s="10"/>
      <c r="E1201" s="10"/>
      <c r="F1201" s="10"/>
      <c r="G1201" s="13"/>
      <c r="H1201" s="15"/>
      <c r="I1201" s="84"/>
      <c r="J1201" s="117"/>
    </row>
    <row r="1202" spans="1:10" ht="12.75">
      <c r="A1202" s="12"/>
      <c r="B1202" s="10"/>
      <c r="C1202" s="10"/>
      <c r="D1202" s="10"/>
      <c r="E1202" s="10"/>
      <c r="F1202" s="10"/>
      <c r="G1202" s="13"/>
      <c r="H1202" s="15"/>
      <c r="I1202" s="84"/>
      <c r="J1202" s="117"/>
    </row>
    <row r="1203" spans="1:10" ht="12.75">
      <c r="A1203" s="12"/>
      <c r="B1203" s="10"/>
      <c r="C1203" s="10"/>
      <c r="D1203" s="10"/>
      <c r="E1203" s="10"/>
      <c r="F1203" s="10"/>
      <c r="G1203" s="13"/>
      <c r="H1203" s="15"/>
      <c r="I1203" s="84"/>
      <c r="J1203" s="117"/>
    </row>
    <row r="1204" spans="1:10" ht="12.75">
      <c r="A1204" s="12"/>
      <c r="B1204" s="10"/>
      <c r="C1204" s="10"/>
      <c r="D1204" s="10"/>
      <c r="E1204" s="10"/>
      <c r="F1204" s="10"/>
      <c r="G1204" s="13"/>
      <c r="H1204" s="15"/>
      <c r="I1204" s="84"/>
      <c r="J1204" s="117"/>
    </row>
    <row r="1205" spans="1:10" ht="12.75">
      <c r="A1205" s="12"/>
      <c r="B1205" s="10"/>
      <c r="C1205" s="10"/>
      <c r="D1205" s="10"/>
      <c r="E1205" s="10"/>
      <c r="F1205" s="10"/>
      <c r="G1205" s="13"/>
      <c r="H1205" s="15"/>
      <c r="I1205" s="84"/>
      <c r="J1205" s="117"/>
    </row>
    <row r="1206" spans="1:10" ht="12.75">
      <c r="A1206" s="12"/>
      <c r="B1206" s="10"/>
      <c r="C1206" s="10"/>
      <c r="D1206" s="10"/>
      <c r="E1206" s="10"/>
      <c r="F1206" s="10"/>
      <c r="G1206" s="13"/>
      <c r="H1206" s="15"/>
      <c r="I1206" s="84"/>
      <c r="J1206" s="117"/>
    </row>
    <row r="1207" spans="1:10" ht="12.75">
      <c r="A1207" s="12"/>
      <c r="B1207" s="10"/>
      <c r="C1207" s="10"/>
      <c r="D1207" s="10"/>
      <c r="E1207" s="10"/>
      <c r="F1207" s="10"/>
      <c r="G1207" s="13"/>
      <c r="H1207" s="15"/>
      <c r="I1207" s="84"/>
      <c r="J1207" s="117"/>
    </row>
    <row r="1208" spans="1:10" ht="12.75">
      <c r="A1208" s="12"/>
      <c r="B1208" s="10"/>
      <c r="C1208" s="10"/>
      <c r="D1208" s="10"/>
      <c r="E1208" s="10"/>
      <c r="F1208" s="10"/>
      <c r="G1208" s="13"/>
      <c r="H1208" s="15"/>
      <c r="I1208" s="84"/>
      <c r="J1208" s="117"/>
    </row>
    <row r="1209" spans="1:10" ht="12.75">
      <c r="A1209" s="12"/>
      <c r="B1209" s="10"/>
      <c r="C1209" s="10"/>
      <c r="D1209" s="10"/>
      <c r="E1209" s="10"/>
      <c r="F1209" s="10"/>
      <c r="G1209" s="13"/>
      <c r="H1209" s="15"/>
      <c r="I1209" s="84"/>
      <c r="J1209" s="117"/>
    </row>
    <row r="1210" spans="1:10" ht="12.75">
      <c r="A1210" s="12"/>
      <c r="B1210" s="10"/>
      <c r="C1210" s="10"/>
      <c r="D1210" s="10"/>
      <c r="E1210" s="10"/>
      <c r="F1210" s="10"/>
      <c r="G1210" s="13"/>
      <c r="H1210" s="15"/>
      <c r="I1210" s="84"/>
      <c r="J1210" s="117"/>
    </row>
    <row r="1211" spans="1:10" ht="12.75">
      <c r="A1211" s="12"/>
      <c r="B1211" s="10"/>
      <c r="C1211" s="10"/>
      <c r="D1211" s="10"/>
      <c r="E1211" s="10"/>
      <c r="F1211" s="10"/>
      <c r="G1211" s="13"/>
      <c r="H1211" s="15"/>
      <c r="I1211" s="84"/>
      <c r="J1211" s="117"/>
    </row>
    <row r="1212" spans="1:10" ht="12.75">
      <c r="A1212" s="12"/>
      <c r="B1212" s="10"/>
      <c r="C1212" s="10"/>
      <c r="D1212" s="10"/>
      <c r="E1212" s="10"/>
      <c r="F1212" s="10"/>
      <c r="G1212" s="13"/>
      <c r="H1212" s="15"/>
      <c r="I1212" s="84"/>
      <c r="J1212" s="117"/>
    </row>
    <row r="1213" spans="1:10" ht="12.75">
      <c r="A1213" s="12"/>
      <c r="B1213" s="10"/>
      <c r="C1213" s="10"/>
      <c r="D1213" s="10"/>
      <c r="E1213" s="10"/>
      <c r="F1213" s="10"/>
      <c r="G1213" s="13"/>
      <c r="H1213" s="15"/>
      <c r="I1213" s="84"/>
      <c r="J1213" s="117"/>
    </row>
    <row r="1214" spans="1:10" ht="12.75">
      <c r="A1214" s="12"/>
      <c r="B1214" s="10"/>
      <c r="C1214" s="10"/>
      <c r="D1214" s="10"/>
      <c r="E1214" s="10"/>
      <c r="F1214" s="10"/>
      <c r="G1214" s="13"/>
      <c r="H1214" s="15"/>
      <c r="I1214" s="84"/>
      <c r="J1214" s="117"/>
    </row>
    <row r="1215" spans="1:10" ht="12.75">
      <c r="A1215" s="12"/>
      <c r="B1215" s="10"/>
      <c r="C1215" s="10"/>
      <c r="D1215" s="10"/>
      <c r="E1215" s="10"/>
      <c r="F1215" s="10"/>
      <c r="G1215" s="13"/>
      <c r="H1215" s="15"/>
      <c r="I1215" s="84"/>
      <c r="J1215" s="117"/>
    </row>
    <row r="1216" spans="1:10" ht="12.75">
      <c r="A1216" s="12"/>
      <c r="B1216" s="10"/>
      <c r="C1216" s="10"/>
      <c r="D1216" s="10"/>
      <c r="E1216" s="10"/>
      <c r="F1216" s="10"/>
      <c r="G1216" s="13"/>
      <c r="H1216" s="15"/>
      <c r="I1216" s="84"/>
      <c r="J1216" s="117"/>
    </row>
    <row r="1217" spans="1:10" ht="12.75">
      <c r="A1217" s="12"/>
      <c r="B1217" s="10"/>
      <c r="C1217" s="10"/>
      <c r="D1217" s="10"/>
      <c r="E1217" s="10"/>
      <c r="F1217" s="10"/>
      <c r="G1217" s="13"/>
      <c r="H1217" s="15"/>
      <c r="I1217" s="84"/>
      <c r="J1217" s="117"/>
    </row>
    <row r="1218" spans="1:10" ht="12.75">
      <c r="A1218" s="12"/>
      <c r="B1218" s="10"/>
      <c r="C1218" s="10"/>
      <c r="D1218" s="10"/>
      <c r="E1218" s="10"/>
      <c r="F1218" s="10"/>
      <c r="G1218" s="13"/>
      <c r="H1218" s="15"/>
      <c r="I1218" s="84"/>
      <c r="J1218" s="117"/>
    </row>
    <row r="1219" spans="1:10" ht="12.75">
      <c r="A1219" s="12"/>
      <c r="B1219" s="10"/>
      <c r="C1219" s="10"/>
      <c r="D1219" s="10"/>
      <c r="E1219" s="10"/>
      <c r="F1219" s="10"/>
      <c r="G1219" s="13"/>
      <c r="H1219" s="15"/>
      <c r="I1219" s="84"/>
      <c r="J1219" s="117"/>
    </row>
    <row r="1220" spans="1:10" ht="12.75">
      <c r="A1220" s="12"/>
      <c r="B1220" s="10"/>
      <c r="C1220" s="10"/>
      <c r="D1220" s="10"/>
      <c r="E1220" s="10"/>
      <c r="F1220" s="10"/>
      <c r="G1220" s="13"/>
      <c r="H1220" s="15"/>
      <c r="I1220" s="84"/>
      <c r="J1220" s="117"/>
    </row>
    <row r="1221" spans="1:10" ht="12.75">
      <c r="A1221" s="12"/>
      <c r="B1221" s="10"/>
      <c r="C1221" s="10"/>
      <c r="D1221" s="10"/>
      <c r="E1221" s="10"/>
      <c r="F1221" s="10"/>
      <c r="G1221" s="13"/>
      <c r="H1221" s="15"/>
      <c r="I1221" s="84"/>
      <c r="J1221" s="117"/>
    </row>
    <row r="1222" spans="1:9" ht="12.75">
      <c r="A1222" s="12"/>
      <c r="B1222" s="10"/>
      <c r="C1222" s="10"/>
      <c r="D1222" s="10"/>
      <c r="E1222" s="10"/>
      <c r="F1222" s="10"/>
      <c r="G1222" s="13"/>
      <c r="H1222" s="15"/>
      <c r="I1222" s="84"/>
    </row>
    <row r="1223" spans="1:9" ht="12.75">
      <c r="A1223" s="12"/>
      <c r="B1223" s="10"/>
      <c r="C1223" s="10"/>
      <c r="D1223" s="10"/>
      <c r="E1223" s="10"/>
      <c r="F1223" s="10"/>
      <c r="G1223" s="13"/>
      <c r="H1223" s="15"/>
      <c r="I1223" s="84"/>
    </row>
    <row r="1224" spans="1:9" ht="12.75">
      <c r="A1224" s="12"/>
      <c r="B1224" s="10"/>
      <c r="C1224" s="10"/>
      <c r="D1224" s="10"/>
      <c r="E1224" s="10"/>
      <c r="F1224" s="10"/>
      <c r="G1224" s="13"/>
      <c r="H1224" s="15"/>
      <c r="I1224" s="84"/>
    </row>
    <row r="1225" spans="1:9" ht="12.75">
      <c r="A1225" s="12"/>
      <c r="B1225" s="10"/>
      <c r="C1225" s="10"/>
      <c r="D1225" s="10"/>
      <c r="E1225" s="10"/>
      <c r="F1225" s="10"/>
      <c r="G1225" s="13"/>
      <c r="H1225" s="15"/>
      <c r="I1225" s="84"/>
    </row>
    <row r="1226" spans="1:9" ht="12.75">
      <c r="A1226" s="12"/>
      <c r="B1226" s="10"/>
      <c r="C1226" s="10"/>
      <c r="D1226" s="10"/>
      <c r="E1226" s="10"/>
      <c r="F1226" s="10"/>
      <c r="G1226" s="13"/>
      <c r="H1226" s="15"/>
      <c r="I1226" s="84"/>
    </row>
    <row r="1227" spans="1:9" ht="12.75">
      <c r="A1227" s="12"/>
      <c r="B1227" s="10"/>
      <c r="C1227" s="10"/>
      <c r="D1227" s="10"/>
      <c r="E1227" s="10"/>
      <c r="F1227" s="10"/>
      <c r="G1227" s="13"/>
      <c r="H1227" s="15"/>
      <c r="I1227" s="84"/>
    </row>
    <row r="1228" spans="1:9" ht="12.75">
      <c r="A1228" s="12"/>
      <c r="B1228" s="10"/>
      <c r="C1228" s="10"/>
      <c r="D1228" s="10"/>
      <c r="E1228" s="10"/>
      <c r="F1228" s="10"/>
      <c r="G1228" s="13"/>
      <c r="H1228" s="15"/>
      <c r="I1228" s="84"/>
    </row>
    <row r="1229" spans="1:9" ht="12.75">
      <c r="A1229" s="12"/>
      <c r="B1229" s="10"/>
      <c r="C1229" s="10"/>
      <c r="D1229" s="10"/>
      <c r="E1229" s="10"/>
      <c r="F1229" s="10"/>
      <c r="G1229" s="13"/>
      <c r="H1229" s="15"/>
      <c r="I1229" s="84"/>
    </row>
    <row r="1230" spans="1:9" ht="12.75">
      <c r="A1230" s="12"/>
      <c r="B1230" s="10"/>
      <c r="C1230" s="10"/>
      <c r="D1230" s="10"/>
      <c r="E1230" s="10"/>
      <c r="F1230" s="10"/>
      <c r="G1230" s="13"/>
      <c r="H1230" s="15"/>
      <c r="I1230" s="84"/>
    </row>
    <row r="1231" spans="1:9" ht="12.75">
      <c r="A1231" s="12"/>
      <c r="B1231" s="10"/>
      <c r="C1231" s="10"/>
      <c r="D1231" s="10"/>
      <c r="E1231" s="10"/>
      <c r="F1231" s="10"/>
      <c r="G1231" s="13"/>
      <c r="H1231" s="15"/>
      <c r="I1231" s="84"/>
    </row>
    <row r="1232" spans="1:9" ht="12.75">
      <c r="A1232" s="12"/>
      <c r="B1232" s="10"/>
      <c r="C1232" s="10"/>
      <c r="D1232" s="10"/>
      <c r="E1232" s="10"/>
      <c r="F1232" s="10"/>
      <c r="G1232" s="13"/>
      <c r="H1232" s="15"/>
      <c r="I1232" s="84"/>
    </row>
    <row r="1233" spans="1:9" ht="12.75">
      <c r="A1233" s="12"/>
      <c r="B1233" s="10"/>
      <c r="C1233" s="10"/>
      <c r="D1233" s="10"/>
      <c r="E1233" s="10"/>
      <c r="F1233" s="10"/>
      <c r="G1233" s="13"/>
      <c r="H1233" s="15"/>
      <c r="I1233" s="84"/>
    </row>
    <row r="1234" spans="1:9" ht="12.75">
      <c r="A1234" s="12"/>
      <c r="B1234" s="10"/>
      <c r="C1234" s="10"/>
      <c r="D1234" s="10"/>
      <c r="E1234" s="10"/>
      <c r="F1234" s="10"/>
      <c r="G1234" s="13"/>
      <c r="H1234" s="15"/>
      <c r="I1234" s="84"/>
    </row>
    <row r="1235" spans="1:9" ht="12.75">
      <c r="A1235" s="12"/>
      <c r="B1235" s="10"/>
      <c r="C1235" s="10"/>
      <c r="D1235" s="10"/>
      <c r="E1235" s="10"/>
      <c r="F1235" s="10"/>
      <c r="G1235" s="13"/>
      <c r="H1235" s="15"/>
      <c r="I1235" s="84"/>
    </row>
    <row r="1236" spans="1:9" ht="12.75">
      <c r="A1236" s="12"/>
      <c r="B1236" s="10"/>
      <c r="C1236" s="10"/>
      <c r="D1236" s="10"/>
      <c r="E1236" s="10"/>
      <c r="F1236" s="10"/>
      <c r="G1236" s="13"/>
      <c r="H1236" s="15"/>
      <c r="I1236" s="84"/>
    </row>
    <row r="1237" spans="1:9" ht="12.75">
      <c r="A1237" s="12"/>
      <c r="B1237" s="10"/>
      <c r="C1237" s="10"/>
      <c r="D1237" s="10"/>
      <c r="E1237" s="10"/>
      <c r="F1237" s="10"/>
      <c r="G1237" s="13"/>
      <c r="H1237" s="15"/>
      <c r="I1237" s="84"/>
    </row>
    <row r="1238" spans="1:9" ht="12.75">
      <c r="A1238" s="12"/>
      <c r="B1238" s="10"/>
      <c r="C1238" s="10"/>
      <c r="D1238" s="10"/>
      <c r="E1238" s="10"/>
      <c r="F1238" s="10"/>
      <c r="G1238" s="13"/>
      <c r="H1238" s="15"/>
      <c r="I1238" s="84"/>
    </row>
    <row r="1239" spans="1:9" ht="12.75">
      <c r="A1239" s="12"/>
      <c r="B1239" s="10"/>
      <c r="C1239" s="10"/>
      <c r="D1239" s="10"/>
      <c r="E1239" s="10"/>
      <c r="F1239" s="10"/>
      <c r="G1239" s="13"/>
      <c r="H1239" s="15"/>
      <c r="I1239" s="84"/>
    </row>
    <row r="1240" spans="1:9" ht="12.75">
      <c r="A1240" s="12"/>
      <c r="B1240" s="10"/>
      <c r="C1240" s="10"/>
      <c r="D1240" s="10"/>
      <c r="E1240" s="10"/>
      <c r="F1240" s="10"/>
      <c r="G1240" s="13"/>
      <c r="H1240" s="15"/>
      <c r="I1240" s="84"/>
    </row>
    <row r="1241" spans="1:9" ht="12.75">
      <c r="A1241" s="12"/>
      <c r="B1241" s="10"/>
      <c r="C1241" s="10"/>
      <c r="D1241" s="10"/>
      <c r="E1241" s="10"/>
      <c r="F1241" s="10"/>
      <c r="G1241" s="13"/>
      <c r="H1241" s="15"/>
      <c r="I1241" s="84"/>
    </row>
    <row r="1242" spans="1:9" ht="12.75">
      <c r="A1242" s="12"/>
      <c r="B1242" s="10"/>
      <c r="C1242" s="10"/>
      <c r="D1242" s="10"/>
      <c r="E1242" s="10"/>
      <c r="F1242" s="10"/>
      <c r="G1242" s="13"/>
      <c r="H1242" s="15"/>
      <c r="I1242" s="84"/>
    </row>
    <row r="1243" spans="1:9" ht="12.75">
      <c r="A1243" s="12"/>
      <c r="B1243" s="10"/>
      <c r="C1243" s="10"/>
      <c r="D1243" s="10"/>
      <c r="E1243" s="10"/>
      <c r="F1243" s="10"/>
      <c r="G1243" s="13"/>
      <c r="H1243" s="15"/>
      <c r="I1243" s="84"/>
    </row>
    <row r="1244" spans="1:9" ht="12.75">
      <c r="A1244" s="12"/>
      <c r="B1244" s="10"/>
      <c r="C1244" s="10"/>
      <c r="D1244" s="10"/>
      <c r="E1244" s="10"/>
      <c r="F1244" s="10"/>
      <c r="G1244" s="13"/>
      <c r="H1244" s="15"/>
      <c r="I1244" s="84"/>
    </row>
    <row r="1245" spans="1:9" ht="12.75">
      <c r="A1245" s="12"/>
      <c r="B1245" s="10"/>
      <c r="C1245" s="10"/>
      <c r="D1245" s="10"/>
      <c r="E1245" s="10"/>
      <c r="F1245" s="10"/>
      <c r="G1245" s="13"/>
      <c r="H1245" s="15"/>
      <c r="I1245" s="84"/>
    </row>
    <row r="1246" spans="1:9" ht="12.75">
      <c r="A1246" s="12"/>
      <c r="B1246" s="10"/>
      <c r="C1246" s="10"/>
      <c r="D1246" s="10"/>
      <c r="E1246" s="10"/>
      <c r="F1246" s="10"/>
      <c r="G1246" s="13"/>
      <c r="H1246" s="15"/>
      <c r="I1246" s="84"/>
    </row>
    <row r="1247" spans="1:9" ht="12.75">
      <c r="A1247" s="12"/>
      <c r="B1247" s="10"/>
      <c r="C1247" s="10"/>
      <c r="D1247" s="10"/>
      <c r="E1247" s="10"/>
      <c r="F1247" s="10"/>
      <c r="G1247" s="13"/>
      <c r="H1247" s="15"/>
      <c r="I1247" s="84"/>
    </row>
    <row r="1248" spans="1:9" ht="12.75">
      <c r="A1248" s="12"/>
      <c r="B1248" s="10"/>
      <c r="C1248" s="10"/>
      <c r="D1248" s="10"/>
      <c r="E1248" s="10"/>
      <c r="F1248" s="10"/>
      <c r="G1248" s="13"/>
      <c r="H1248" s="15"/>
      <c r="I1248" s="84"/>
    </row>
    <row r="1249" spans="1:9" ht="12.75">
      <c r="A1249" s="12"/>
      <c r="B1249" s="10"/>
      <c r="C1249" s="10"/>
      <c r="D1249" s="10"/>
      <c r="E1249" s="10"/>
      <c r="F1249" s="10"/>
      <c r="G1249" s="13"/>
      <c r="H1249" s="15"/>
      <c r="I1249" s="84"/>
    </row>
    <row r="1250" spans="1:9" ht="12.75">
      <c r="A1250" s="12"/>
      <c r="B1250" s="10"/>
      <c r="C1250" s="10"/>
      <c r="D1250" s="10"/>
      <c r="E1250" s="10"/>
      <c r="F1250" s="10"/>
      <c r="G1250" s="13"/>
      <c r="H1250" s="15"/>
      <c r="I1250" s="84"/>
    </row>
    <row r="1251" spans="1:9" ht="12.75">
      <c r="A1251" s="12"/>
      <c r="B1251" s="10"/>
      <c r="C1251" s="10"/>
      <c r="D1251" s="10"/>
      <c r="E1251" s="10"/>
      <c r="F1251" s="10"/>
      <c r="G1251" s="13"/>
      <c r="H1251" s="15"/>
      <c r="I1251" s="84"/>
    </row>
    <row r="1252" spans="1:9" ht="12.75">
      <c r="A1252" s="12"/>
      <c r="B1252" s="10"/>
      <c r="C1252" s="10"/>
      <c r="D1252" s="10"/>
      <c r="E1252" s="10"/>
      <c r="F1252" s="10"/>
      <c r="G1252" s="13"/>
      <c r="H1252" s="15"/>
      <c r="I1252" s="84"/>
    </row>
    <row r="1253" spans="1:7" ht="12.75">
      <c r="A1253" s="12"/>
      <c r="B1253" s="10"/>
      <c r="C1253" s="10"/>
      <c r="D1253" s="10"/>
      <c r="E1253" s="10"/>
      <c r="F1253" s="10"/>
      <c r="G1253" s="11"/>
    </row>
    <row r="1254" spans="1:7" ht="12.75">
      <c r="A1254" s="12"/>
      <c r="B1254" s="10"/>
      <c r="C1254" s="10"/>
      <c r="D1254" s="10"/>
      <c r="E1254" s="10"/>
      <c r="F1254" s="10"/>
      <c r="G1254" s="11"/>
    </row>
    <row r="1255" spans="1:7" ht="12.75">
      <c r="A1255" s="12"/>
      <c r="B1255" s="10"/>
      <c r="C1255" s="10"/>
      <c r="D1255" s="10"/>
      <c r="E1255" s="10"/>
      <c r="F1255" s="10"/>
      <c r="G1255" s="11"/>
    </row>
    <row r="1256" spans="1:7" ht="12.75">
      <c r="A1256" s="12"/>
      <c r="B1256" s="10"/>
      <c r="C1256" s="10"/>
      <c r="D1256" s="10"/>
      <c r="E1256" s="10"/>
      <c r="F1256" s="10"/>
      <c r="G1256" s="11"/>
    </row>
    <row r="1257" spans="1:7" ht="12.75">
      <c r="A1257" s="12"/>
      <c r="B1257" s="10"/>
      <c r="C1257" s="10"/>
      <c r="D1257" s="10"/>
      <c r="E1257" s="10"/>
      <c r="F1257" s="10"/>
      <c r="G1257" s="11"/>
    </row>
    <row r="1258" spans="1:7" ht="12.75">
      <c r="A1258" s="12"/>
      <c r="B1258" s="10"/>
      <c r="C1258" s="10"/>
      <c r="D1258" s="10"/>
      <c r="E1258" s="10"/>
      <c r="F1258" s="10"/>
      <c r="G1258" s="11"/>
    </row>
    <row r="1259" spans="1:7" ht="12.75">
      <c r="A1259" s="12"/>
      <c r="B1259" s="10"/>
      <c r="C1259" s="10"/>
      <c r="D1259" s="10"/>
      <c r="E1259" s="10"/>
      <c r="F1259" s="10"/>
      <c r="G1259" s="11"/>
    </row>
    <row r="1260" spans="1:7" ht="12.75">
      <c r="A1260" s="12"/>
      <c r="B1260" s="10"/>
      <c r="C1260" s="10"/>
      <c r="D1260" s="10"/>
      <c r="E1260" s="10"/>
      <c r="F1260" s="10"/>
      <c r="G1260" s="11"/>
    </row>
    <row r="1261" spans="1:7" ht="12.75">
      <c r="A1261" s="12"/>
      <c r="B1261" s="10"/>
      <c r="C1261" s="10"/>
      <c r="D1261" s="10"/>
      <c r="E1261" s="10"/>
      <c r="F1261" s="10"/>
      <c r="G1261" s="11"/>
    </row>
    <row r="1262" spans="1:7" ht="12.75">
      <c r="A1262" s="12"/>
      <c r="B1262" s="10"/>
      <c r="C1262" s="10"/>
      <c r="D1262" s="10"/>
      <c r="E1262" s="10"/>
      <c r="F1262" s="10"/>
      <c r="G1262" s="11"/>
    </row>
    <row r="1263" spans="1:7" ht="12.75">
      <c r="A1263" s="12"/>
      <c r="B1263" s="10"/>
      <c r="C1263" s="10"/>
      <c r="D1263" s="10"/>
      <c r="E1263" s="10"/>
      <c r="F1263" s="10"/>
      <c r="G1263" s="11"/>
    </row>
    <row r="1264" spans="1:7" ht="12.75">
      <c r="A1264" s="12"/>
      <c r="B1264" s="10"/>
      <c r="C1264" s="10"/>
      <c r="D1264" s="10"/>
      <c r="E1264" s="10"/>
      <c r="F1264" s="10"/>
      <c r="G1264" s="11"/>
    </row>
    <row r="1265" spans="1:7" ht="12.75">
      <c r="A1265" s="12"/>
      <c r="B1265" s="10"/>
      <c r="C1265" s="10"/>
      <c r="D1265" s="10"/>
      <c r="E1265" s="10"/>
      <c r="F1265" s="10"/>
      <c r="G1265" s="11"/>
    </row>
    <row r="1266" spans="1:7" ht="12.75">
      <c r="A1266" s="12"/>
      <c r="B1266" s="10"/>
      <c r="C1266" s="10"/>
      <c r="D1266" s="10"/>
      <c r="E1266" s="10"/>
      <c r="F1266" s="10"/>
      <c r="G1266" s="11"/>
    </row>
    <row r="1267" spans="1:7" ht="12.75">
      <c r="A1267" s="12"/>
      <c r="B1267" s="10"/>
      <c r="C1267" s="10"/>
      <c r="D1267" s="10"/>
      <c r="E1267" s="10"/>
      <c r="F1267" s="10"/>
      <c r="G1267" s="11"/>
    </row>
    <row r="1268" spans="1:7" ht="12.75">
      <c r="A1268" s="12"/>
      <c r="B1268" s="10"/>
      <c r="C1268" s="10"/>
      <c r="D1268" s="10"/>
      <c r="E1268" s="10"/>
      <c r="F1268" s="10"/>
      <c r="G1268" s="11"/>
    </row>
    <row r="1269" spans="1:7" ht="12.75">
      <c r="A1269" s="12"/>
      <c r="B1269" s="10"/>
      <c r="C1269" s="10"/>
      <c r="D1269" s="10"/>
      <c r="E1269" s="10"/>
      <c r="F1269" s="10"/>
      <c r="G1269" s="11"/>
    </row>
    <row r="1270" spans="1:7" ht="12.75">
      <c r="A1270" s="12"/>
      <c r="B1270" s="10"/>
      <c r="C1270" s="10"/>
      <c r="D1270" s="10"/>
      <c r="E1270" s="10"/>
      <c r="F1270" s="10"/>
      <c r="G1270" s="11"/>
    </row>
    <row r="1271" spans="1:7" ht="12.75">
      <c r="A1271" s="12"/>
      <c r="B1271" s="10"/>
      <c r="C1271" s="10"/>
      <c r="D1271" s="10"/>
      <c r="E1271" s="10"/>
      <c r="F1271" s="10"/>
      <c r="G1271" s="11"/>
    </row>
    <row r="1272" spans="1:7" ht="12.75">
      <c r="A1272" s="12"/>
      <c r="B1272" s="10"/>
      <c r="C1272" s="10"/>
      <c r="D1272" s="10"/>
      <c r="E1272" s="10"/>
      <c r="F1272" s="10"/>
      <c r="G1272" s="11"/>
    </row>
    <row r="1273" spans="1:7" ht="12.75">
      <c r="A1273" s="12"/>
      <c r="B1273" s="10"/>
      <c r="C1273" s="10"/>
      <c r="D1273" s="10"/>
      <c r="E1273" s="10"/>
      <c r="F1273" s="10"/>
      <c r="G1273" s="11"/>
    </row>
    <row r="1274" spans="1:7" ht="12.75">
      <c r="A1274" s="12"/>
      <c r="B1274" s="10"/>
      <c r="C1274" s="10"/>
      <c r="D1274" s="10"/>
      <c r="E1274" s="10"/>
      <c r="F1274" s="10"/>
      <c r="G1274" s="11"/>
    </row>
    <row r="1275" spans="1:7" ht="12.75">
      <c r="A1275" s="12"/>
      <c r="B1275" s="10"/>
      <c r="C1275" s="10"/>
      <c r="D1275" s="10"/>
      <c r="E1275" s="10"/>
      <c r="F1275" s="10"/>
      <c r="G1275" s="11"/>
    </row>
    <row r="1276" spans="1:7" ht="12.75">
      <c r="A1276" s="12"/>
      <c r="B1276" s="10"/>
      <c r="C1276" s="10"/>
      <c r="D1276" s="10"/>
      <c r="E1276" s="10"/>
      <c r="F1276" s="10"/>
      <c r="G1276" s="11"/>
    </row>
    <row r="1277" spans="1:7" ht="12.75">
      <c r="A1277" s="12"/>
      <c r="B1277" s="10"/>
      <c r="C1277" s="10"/>
      <c r="D1277" s="10"/>
      <c r="E1277" s="10"/>
      <c r="F1277" s="10"/>
      <c r="G1277" s="11"/>
    </row>
    <row r="1278" spans="1:7" ht="12.75">
      <c r="A1278" s="12"/>
      <c r="B1278" s="10"/>
      <c r="C1278" s="10"/>
      <c r="D1278" s="10"/>
      <c r="E1278" s="10"/>
      <c r="F1278" s="10"/>
      <c r="G1278" s="11"/>
    </row>
    <row r="1279" spans="1:7" ht="12.75">
      <c r="A1279" s="12"/>
      <c r="B1279" s="10"/>
      <c r="C1279" s="10"/>
      <c r="D1279" s="10"/>
      <c r="E1279" s="10"/>
      <c r="F1279" s="10"/>
      <c r="G1279" s="11"/>
    </row>
    <row r="1280" spans="1:7" ht="12.75">
      <c r="A1280" s="12"/>
      <c r="B1280" s="10"/>
      <c r="C1280" s="10"/>
      <c r="D1280" s="10"/>
      <c r="E1280" s="10"/>
      <c r="F1280" s="10"/>
      <c r="G1280" s="11"/>
    </row>
    <row r="1281" spans="1:7" ht="12.75">
      <c r="A1281" s="12"/>
      <c r="B1281" s="10"/>
      <c r="C1281" s="10"/>
      <c r="D1281" s="10"/>
      <c r="E1281" s="10"/>
      <c r="F1281" s="10"/>
      <c r="G1281" s="11"/>
    </row>
    <row r="1282" spans="1:7" ht="12.75">
      <c r="A1282" s="12"/>
      <c r="B1282" s="10"/>
      <c r="C1282" s="10"/>
      <c r="D1282" s="10"/>
      <c r="E1282" s="10"/>
      <c r="F1282" s="10"/>
      <c r="G1282" s="11"/>
    </row>
    <row r="1283" spans="1:7" ht="12.75">
      <c r="A1283" s="12"/>
      <c r="B1283" s="10"/>
      <c r="C1283" s="10"/>
      <c r="D1283" s="10"/>
      <c r="E1283" s="10"/>
      <c r="F1283" s="10"/>
      <c r="G1283" s="11"/>
    </row>
    <row r="1284" spans="1:7" ht="12.75">
      <c r="A1284" s="12"/>
      <c r="B1284" s="10"/>
      <c r="C1284" s="10"/>
      <c r="D1284" s="10"/>
      <c r="E1284" s="10"/>
      <c r="F1284" s="10"/>
      <c r="G1284" s="11"/>
    </row>
    <row r="1285" spans="1:7" ht="12.75">
      <c r="A1285" s="12"/>
      <c r="B1285" s="10"/>
      <c r="C1285" s="10"/>
      <c r="D1285" s="10"/>
      <c r="E1285" s="10"/>
      <c r="F1285" s="10"/>
      <c r="G1285" s="11"/>
    </row>
    <row r="1286" spans="1:7" ht="12.75">
      <c r="A1286" s="12"/>
      <c r="B1286" s="10"/>
      <c r="C1286" s="10"/>
      <c r="D1286" s="10"/>
      <c r="E1286" s="10"/>
      <c r="F1286" s="10"/>
      <c r="G1286" s="11"/>
    </row>
    <row r="1287" spans="1:7" ht="12.75">
      <c r="A1287" s="12"/>
      <c r="B1287" s="10"/>
      <c r="C1287" s="10"/>
      <c r="D1287" s="10"/>
      <c r="E1287" s="10"/>
      <c r="F1287" s="10"/>
      <c r="G1287" s="11"/>
    </row>
    <row r="1288" spans="1:7" ht="12.75">
      <c r="A1288" s="12"/>
      <c r="B1288" s="10"/>
      <c r="C1288" s="10"/>
      <c r="D1288" s="10"/>
      <c r="E1288" s="10"/>
      <c r="F1288" s="10"/>
      <c r="G1288" s="11"/>
    </row>
    <row r="1289" spans="1:7" ht="12.75">
      <c r="A1289" s="12"/>
      <c r="B1289" s="10"/>
      <c r="C1289" s="10"/>
      <c r="D1289" s="10"/>
      <c r="E1289" s="10"/>
      <c r="F1289" s="10"/>
      <c r="G1289" s="11"/>
    </row>
    <row r="1290" spans="1:7" ht="12.75">
      <c r="A1290" s="12"/>
      <c r="B1290" s="10"/>
      <c r="C1290" s="10"/>
      <c r="D1290" s="10"/>
      <c r="E1290" s="10"/>
      <c r="F1290" s="10"/>
      <c r="G1290" s="11"/>
    </row>
    <row r="1291" spans="1:7" ht="12.75">
      <c r="A1291" s="12"/>
      <c r="B1291" s="10"/>
      <c r="C1291" s="10"/>
      <c r="D1291" s="10"/>
      <c r="E1291" s="10"/>
      <c r="F1291" s="10"/>
      <c r="G1291" s="11"/>
    </row>
    <row r="1292" spans="1:7" ht="12.75">
      <c r="A1292" s="12"/>
      <c r="B1292" s="10"/>
      <c r="C1292" s="10"/>
      <c r="D1292" s="10"/>
      <c r="E1292" s="10"/>
      <c r="F1292" s="10"/>
      <c r="G1292" s="11"/>
    </row>
    <row r="1293" spans="1:7" ht="12.75">
      <c r="A1293" s="12"/>
      <c r="B1293" s="10"/>
      <c r="C1293" s="10"/>
      <c r="D1293" s="10"/>
      <c r="E1293" s="10"/>
      <c r="F1293" s="10"/>
      <c r="G1293" s="11"/>
    </row>
    <row r="1294" spans="1:7" ht="12.75">
      <c r="A1294" s="12"/>
      <c r="B1294" s="10"/>
      <c r="C1294" s="10"/>
      <c r="D1294" s="10"/>
      <c r="E1294" s="10"/>
      <c r="F1294" s="10"/>
      <c r="G1294" s="11"/>
    </row>
    <row r="1295" spans="1:7" ht="12.75">
      <c r="A1295" s="12"/>
      <c r="B1295" s="10"/>
      <c r="C1295" s="10"/>
      <c r="D1295" s="10"/>
      <c r="E1295" s="10"/>
      <c r="F1295" s="10"/>
      <c r="G1295" s="11"/>
    </row>
    <row r="1296" spans="1:7" ht="12.75">
      <c r="A1296" s="12"/>
      <c r="B1296" s="10"/>
      <c r="C1296" s="10"/>
      <c r="D1296" s="10"/>
      <c r="E1296" s="10"/>
      <c r="F1296" s="10"/>
      <c r="G1296" s="11"/>
    </row>
    <row r="1297" spans="1:7" ht="12.75">
      <c r="A1297" s="12"/>
      <c r="B1297" s="10"/>
      <c r="C1297" s="10"/>
      <c r="D1297" s="10"/>
      <c r="E1297" s="10"/>
      <c r="F1297" s="10"/>
      <c r="G1297" s="11"/>
    </row>
    <row r="1298" spans="1:7" ht="12.75">
      <c r="A1298" s="12"/>
      <c r="B1298" s="10"/>
      <c r="C1298" s="10"/>
      <c r="D1298" s="10"/>
      <c r="E1298" s="10"/>
      <c r="F1298" s="10"/>
      <c r="G1298" s="11"/>
    </row>
    <row r="1299" spans="1:7" ht="12.75">
      <c r="A1299" s="12"/>
      <c r="B1299" s="10"/>
      <c r="C1299" s="10"/>
      <c r="D1299" s="10"/>
      <c r="E1299" s="10"/>
      <c r="F1299" s="10"/>
      <c r="G1299" s="11"/>
    </row>
    <row r="1300" spans="1:7" ht="12.75">
      <c r="A1300" s="12"/>
      <c r="B1300" s="10"/>
      <c r="C1300" s="10"/>
      <c r="D1300" s="10"/>
      <c r="E1300" s="10"/>
      <c r="F1300" s="10"/>
      <c r="G1300" s="11"/>
    </row>
    <row r="1301" spans="1:7" ht="12.75">
      <c r="A1301" s="12"/>
      <c r="B1301" s="10"/>
      <c r="C1301" s="10"/>
      <c r="D1301" s="10"/>
      <c r="E1301" s="10"/>
      <c r="F1301" s="10"/>
      <c r="G1301" s="11"/>
    </row>
    <row r="1302" spans="1:7" ht="12.75">
      <c r="A1302" s="12"/>
      <c r="B1302" s="10"/>
      <c r="C1302" s="10"/>
      <c r="D1302" s="10"/>
      <c r="E1302" s="10"/>
      <c r="F1302" s="10"/>
      <c r="G1302" s="11"/>
    </row>
    <row r="1303" spans="1:7" ht="12.75">
      <c r="A1303" s="12"/>
      <c r="B1303" s="10"/>
      <c r="C1303" s="10"/>
      <c r="D1303" s="10"/>
      <c r="E1303" s="10"/>
      <c r="F1303" s="10"/>
      <c r="G1303" s="11"/>
    </row>
    <row r="1304" spans="1:7" ht="12.75">
      <c r="A1304" s="12"/>
      <c r="B1304" s="10"/>
      <c r="C1304" s="10"/>
      <c r="D1304" s="10"/>
      <c r="E1304" s="10"/>
      <c r="F1304" s="10"/>
      <c r="G1304" s="11"/>
    </row>
    <row r="1305" spans="1:7" ht="12.75">
      <c r="A1305" s="12"/>
      <c r="B1305" s="10"/>
      <c r="C1305" s="10"/>
      <c r="D1305" s="10"/>
      <c r="E1305" s="10"/>
      <c r="F1305" s="10"/>
      <c r="G1305" s="11"/>
    </row>
    <row r="1306" spans="1:7" ht="12.75">
      <c r="A1306" s="12"/>
      <c r="B1306" s="10"/>
      <c r="C1306" s="10"/>
      <c r="D1306" s="10"/>
      <c r="E1306" s="10"/>
      <c r="F1306" s="10"/>
      <c r="G1306" s="11"/>
    </row>
    <row r="1307" spans="1:7" ht="12.75">
      <c r="A1307" s="12"/>
      <c r="B1307" s="10"/>
      <c r="C1307" s="10"/>
      <c r="D1307" s="10"/>
      <c r="E1307" s="10"/>
      <c r="F1307" s="10"/>
      <c r="G1307" s="11"/>
    </row>
    <row r="1308" spans="1:7" ht="12.75">
      <c r="A1308" s="12"/>
      <c r="B1308" s="10"/>
      <c r="C1308" s="10"/>
      <c r="D1308" s="10"/>
      <c r="E1308" s="10"/>
      <c r="F1308" s="10"/>
      <c r="G1308" s="11"/>
    </row>
    <row r="1309" spans="1:7" ht="12.75">
      <c r="A1309" s="12"/>
      <c r="B1309" s="10"/>
      <c r="C1309" s="10"/>
      <c r="D1309" s="10"/>
      <c r="E1309" s="10"/>
      <c r="F1309" s="10"/>
      <c r="G1309" s="11"/>
    </row>
    <row r="1310" spans="1:7" ht="12.75">
      <c r="A1310" s="12"/>
      <c r="B1310" s="10"/>
      <c r="C1310" s="10"/>
      <c r="D1310" s="10"/>
      <c r="E1310" s="10"/>
      <c r="F1310" s="10"/>
      <c r="G1310" s="11"/>
    </row>
    <row r="1311" spans="1:7" ht="12.75">
      <c r="A1311" s="12"/>
      <c r="B1311" s="10"/>
      <c r="C1311" s="10"/>
      <c r="D1311" s="10"/>
      <c r="E1311" s="10"/>
      <c r="F1311" s="10"/>
      <c r="G1311" s="11"/>
    </row>
    <row r="1312" spans="1:7" ht="12.75">
      <c r="A1312" s="12"/>
      <c r="B1312" s="10"/>
      <c r="C1312" s="10"/>
      <c r="D1312" s="10"/>
      <c r="E1312" s="10"/>
      <c r="F1312" s="10"/>
      <c r="G1312" s="11"/>
    </row>
    <row r="1313" spans="1:7" ht="12.75">
      <c r="A1313" s="12"/>
      <c r="B1313" s="10"/>
      <c r="C1313" s="10"/>
      <c r="D1313" s="10"/>
      <c r="E1313" s="10"/>
      <c r="F1313" s="10"/>
      <c r="G1313" s="11"/>
    </row>
    <row r="1314" spans="1:7" ht="12.75">
      <c r="A1314" s="12"/>
      <c r="B1314" s="10"/>
      <c r="C1314" s="10"/>
      <c r="D1314" s="10"/>
      <c r="E1314" s="10"/>
      <c r="F1314" s="10"/>
      <c r="G1314" s="11"/>
    </row>
    <row r="1315" spans="1:7" ht="12.75">
      <c r="A1315" s="12"/>
      <c r="B1315" s="10"/>
      <c r="C1315" s="10"/>
      <c r="D1315" s="10"/>
      <c r="E1315" s="10"/>
      <c r="F1315" s="10"/>
      <c r="G1315" s="11"/>
    </row>
    <row r="1316" spans="1:7" ht="12.75">
      <c r="A1316" s="12"/>
      <c r="B1316" s="10"/>
      <c r="C1316" s="10"/>
      <c r="D1316" s="10"/>
      <c r="E1316" s="10"/>
      <c r="F1316" s="10"/>
      <c r="G1316" s="11"/>
    </row>
    <row r="1317" spans="1:7" ht="12.75">
      <c r="A1317" s="12"/>
      <c r="B1317" s="10"/>
      <c r="C1317" s="10"/>
      <c r="D1317" s="10"/>
      <c r="E1317" s="10"/>
      <c r="F1317" s="10"/>
      <c r="G1317" s="11"/>
    </row>
    <row r="1318" spans="1:7" ht="12.75">
      <c r="A1318" s="12"/>
      <c r="B1318" s="10"/>
      <c r="C1318" s="10"/>
      <c r="D1318" s="10"/>
      <c r="E1318" s="10"/>
      <c r="F1318" s="10"/>
      <c r="G1318" s="11"/>
    </row>
    <row r="1319" spans="1:7" ht="12.75">
      <c r="A1319" s="12"/>
      <c r="B1319" s="10"/>
      <c r="C1319" s="10"/>
      <c r="D1319" s="10"/>
      <c r="E1319" s="10"/>
      <c r="F1319" s="10"/>
      <c r="G1319" s="11"/>
    </row>
    <row r="1320" spans="1:7" ht="12.75">
      <c r="A1320" s="12"/>
      <c r="B1320" s="10"/>
      <c r="C1320" s="10"/>
      <c r="D1320" s="10"/>
      <c r="E1320" s="10"/>
      <c r="F1320" s="10"/>
      <c r="G1320" s="11"/>
    </row>
    <row r="1321" spans="1:7" ht="12.75">
      <c r="A1321" s="12"/>
      <c r="B1321" s="10"/>
      <c r="C1321" s="10"/>
      <c r="D1321" s="10"/>
      <c r="E1321" s="10"/>
      <c r="F1321" s="10"/>
      <c r="G1321" s="11"/>
    </row>
    <row r="1322" spans="1:7" ht="12.75">
      <c r="A1322" s="12"/>
      <c r="B1322" s="10"/>
      <c r="C1322" s="10"/>
      <c r="D1322" s="10"/>
      <c r="E1322" s="10"/>
      <c r="F1322" s="10"/>
      <c r="G1322" s="11"/>
    </row>
    <row r="1323" spans="1:7" ht="12.75">
      <c r="A1323" s="12"/>
      <c r="B1323" s="10"/>
      <c r="C1323" s="10"/>
      <c r="D1323" s="10"/>
      <c r="E1323" s="10"/>
      <c r="F1323" s="10"/>
      <c r="G1323" s="11"/>
    </row>
    <row r="1324" spans="1:7" ht="12.75">
      <c r="A1324" s="12"/>
      <c r="B1324" s="10"/>
      <c r="C1324" s="10"/>
      <c r="D1324" s="10"/>
      <c r="E1324" s="10"/>
      <c r="F1324" s="10"/>
      <c r="G1324" s="11"/>
    </row>
    <row r="1325" spans="1:7" ht="12.75">
      <c r="A1325" s="12"/>
      <c r="B1325" s="10"/>
      <c r="C1325" s="10"/>
      <c r="D1325" s="10"/>
      <c r="E1325" s="10"/>
      <c r="F1325" s="10"/>
      <c r="G1325" s="11"/>
    </row>
    <row r="1326" spans="1:7" ht="12.75">
      <c r="A1326" s="12"/>
      <c r="B1326" s="10"/>
      <c r="C1326" s="10"/>
      <c r="D1326" s="10"/>
      <c r="E1326" s="10"/>
      <c r="F1326" s="10"/>
      <c r="G1326" s="11"/>
    </row>
    <row r="1327" spans="1:7" ht="12.75">
      <c r="A1327" s="12"/>
      <c r="B1327" s="10"/>
      <c r="C1327" s="10"/>
      <c r="D1327" s="10"/>
      <c r="E1327" s="10"/>
      <c r="F1327" s="10"/>
      <c r="G1327" s="11"/>
    </row>
    <row r="1328" spans="1:7" ht="12.75">
      <c r="A1328" s="12"/>
      <c r="B1328" s="10"/>
      <c r="C1328" s="10"/>
      <c r="D1328" s="10"/>
      <c r="E1328" s="10"/>
      <c r="F1328" s="10"/>
      <c r="G1328" s="11"/>
    </row>
    <row r="1329" spans="1:7" ht="12.75">
      <c r="A1329" s="12"/>
      <c r="B1329" s="10"/>
      <c r="C1329" s="10"/>
      <c r="D1329" s="10"/>
      <c r="E1329" s="10"/>
      <c r="F1329" s="10"/>
      <c r="G1329" s="11"/>
    </row>
    <row r="1330" spans="1:7" ht="12.75">
      <c r="A1330" s="12"/>
      <c r="B1330" s="10"/>
      <c r="C1330" s="10"/>
      <c r="D1330" s="10"/>
      <c r="E1330" s="10"/>
      <c r="F1330" s="10"/>
      <c r="G1330" s="11"/>
    </row>
    <row r="1331" spans="1:7" ht="12.75">
      <c r="A1331" s="12"/>
      <c r="B1331" s="10"/>
      <c r="C1331" s="10"/>
      <c r="D1331" s="10"/>
      <c r="E1331" s="10"/>
      <c r="F1331" s="10"/>
      <c r="G1331" s="11"/>
    </row>
    <row r="1332" spans="1:7" ht="12.75">
      <c r="A1332" s="12"/>
      <c r="B1332" s="10"/>
      <c r="C1332" s="10"/>
      <c r="D1332" s="10"/>
      <c r="E1332" s="10"/>
      <c r="F1332" s="10"/>
      <c r="G1332" s="11"/>
    </row>
    <row r="1333" spans="1:7" ht="12.75">
      <c r="A1333" s="12"/>
      <c r="B1333" s="10"/>
      <c r="C1333" s="10"/>
      <c r="D1333" s="10"/>
      <c r="E1333" s="10"/>
      <c r="F1333" s="10"/>
      <c r="G1333" s="11"/>
    </row>
    <row r="1334" spans="1:7" ht="12.75">
      <c r="A1334" s="12"/>
      <c r="B1334" s="10"/>
      <c r="C1334" s="10"/>
      <c r="D1334" s="10"/>
      <c r="E1334" s="10"/>
      <c r="F1334" s="10"/>
      <c r="G1334" s="11"/>
    </row>
    <row r="1335" spans="1:7" ht="12.75">
      <c r="A1335" s="12"/>
      <c r="B1335" s="10"/>
      <c r="C1335" s="10"/>
      <c r="D1335" s="10"/>
      <c r="E1335" s="10"/>
      <c r="F1335" s="10"/>
      <c r="G1335" s="11"/>
    </row>
    <row r="1336" spans="1:7" ht="12.75">
      <c r="A1336" s="12"/>
      <c r="B1336" s="10"/>
      <c r="C1336" s="10"/>
      <c r="D1336" s="10"/>
      <c r="E1336" s="10"/>
      <c r="F1336" s="10"/>
      <c r="G1336" s="11"/>
    </row>
    <row r="1337" spans="1:7" ht="12.75">
      <c r="A1337" s="12"/>
      <c r="B1337" s="10"/>
      <c r="C1337" s="10"/>
      <c r="D1337" s="10"/>
      <c r="E1337" s="10"/>
      <c r="F1337" s="10"/>
      <c r="G1337" s="11"/>
    </row>
    <row r="1338" spans="1:7" ht="12.75">
      <c r="A1338" s="12"/>
      <c r="B1338" s="10"/>
      <c r="C1338" s="10"/>
      <c r="D1338" s="10"/>
      <c r="E1338" s="10"/>
      <c r="F1338" s="10"/>
      <c r="G1338" s="11"/>
    </row>
    <row r="1339" spans="1:7" ht="12.75">
      <c r="A1339" s="12"/>
      <c r="B1339" s="10"/>
      <c r="C1339" s="10"/>
      <c r="D1339" s="10"/>
      <c r="E1339" s="10"/>
      <c r="F1339" s="10"/>
      <c r="G1339" s="11"/>
    </row>
    <row r="1340" spans="1:7" ht="12.75">
      <c r="A1340" s="12"/>
      <c r="B1340" s="10"/>
      <c r="C1340" s="10"/>
      <c r="D1340" s="10"/>
      <c r="E1340" s="10"/>
      <c r="F1340" s="10"/>
      <c r="G1340" s="11"/>
    </row>
    <row r="1341" spans="1:7" ht="12.75">
      <c r="A1341" s="12"/>
      <c r="B1341" s="10"/>
      <c r="C1341" s="10"/>
      <c r="D1341" s="10"/>
      <c r="E1341" s="10"/>
      <c r="F1341" s="10"/>
      <c r="G1341" s="11"/>
    </row>
    <row r="1342" spans="1:7" ht="12.75">
      <c r="A1342" s="12"/>
      <c r="B1342" s="10"/>
      <c r="C1342" s="10"/>
      <c r="D1342" s="10"/>
      <c r="E1342" s="10"/>
      <c r="F1342" s="10"/>
      <c r="G1342" s="11"/>
    </row>
    <row r="1343" spans="1:7" ht="12.75">
      <c r="A1343" s="12"/>
      <c r="B1343" s="10"/>
      <c r="C1343" s="10"/>
      <c r="D1343" s="10"/>
      <c r="E1343" s="10"/>
      <c r="F1343" s="10"/>
      <c r="G1343" s="11"/>
    </row>
    <row r="1344" spans="1:7" ht="12.75">
      <c r="A1344" s="12"/>
      <c r="B1344" s="10"/>
      <c r="C1344" s="10"/>
      <c r="D1344" s="10"/>
      <c r="E1344" s="10"/>
      <c r="F1344" s="10"/>
      <c r="G1344" s="11"/>
    </row>
    <row r="1345" spans="1:7" ht="12.75">
      <c r="A1345" s="12"/>
      <c r="B1345" s="10"/>
      <c r="C1345" s="10"/>
      <c r="D1345" s="10"/>
      <c r="E1345" s="10"/>
      <c r="F1345" s="10"/>
      <c r="G1345" s="11"/>
    </row>
    <row r="1346" spans="1:7" ht="12.75">
      <c r="A1346" s="12"/>
      <c r="B1346" s="10"/>
      <c r="C1346" s="10"/>
      <c r="D1346" s="10"/>
      <c r="E1346" s="10"/>
      <c r="F1346" s="10"/>
      <c r="G1346" s="11"/>
    </row>
    <row r="1347" spans="1:7" ht="12.75">
      <c r="A1347" s="12"/>
      <c r="B1347" s="10"/>
      <c r="C1347" s="10"/>
      <c r="D1347" s="10"/>
      <c r="E1347" s="10"/>
      <c r="F1347" s="10"/>
      <c r="G1347" s="11"/>
    </row>
    <row r="1348" spans="1:7" ht="12.75">
      <c r="A1348" s="12"/>
      <c r="B1348" s="10"/>
      <c r="C1348" s="10"/>
      <c r="D1348" s="10"/>
      <c r="E1348" s="10"/>
      <c r="F1348" s="10"/>
      <c r="G1348" s="11"/>
    </row>
    <row r="1349" spans="1:7" ht="12.75">
      <c r="A1349" s="12"/>
      <c r="B1349" s="10"/>
      <c r="C1349" s="10"/>
      <c r="D1349" s="10"/>
      <c r="E1349" s="10"/>
      <c r="F1349" s="10"/>
      <c r="G1349" s="11"/>
    </row>
    <row r="1350" spans="1:7" ht="12.75">
      <c r="A1350" s="12"/>
      <c r="B1350" s="10"/>
      <c r="C1350" s="10"/>
      <c r="D1350" s="10"/>
      <c r="E1350" s="10"/>
      <c r="F1350" s="10"/>
      <c r="G1350" s="11"/>
    </row>
    <row r="1351" spans="1:7" ht="12.75">
      <c r="A1351" s="12"/>
      <c r="B1351" s="10"/>
      <c r="C1351" s="10"/>
      <c r="D1351" s="10"/>
      <c r="E1351" s="10"/>
      <c r="F1351" s="10"/>
      <c r="G1351" s="11"/>
    </row>
    <row r="1352" spans="1:7" ht="12.75">
      <c r="A1352" s="12"/>
      <c r="B1352" s="10"/>
      <c r="C1352" s="10"/>
      <c r="D1352" s="10"/>
      <c r="E1352" s="10"/>
      <c r="F1352" s="10"/>
      <c r="G1352" s="11"/>
    </row>
    <row r="1353" spans="1:7" ht="12.75">
      <c r="A1353" s="12"/>
      <c r="B1353" s="10"/>
      <c r="C1353" s="10"/>
      <c r="D1353" s="10"/>
      <c r="E1353" s="10"/>
      <c r="F1353" s="10"/>
      <c r="G1353" s="11"/>
    </row>
    <row r="1354" spans="1:7" ht="12.75">
      <c r="A1354" s="12"/>
      <c r="B1354" s="10"/>
      <c r="C1354" s="10"/>
      <c r="D1354" s="10"/>
      <c r="E1354" s="10"/>
      <c r="F1354" s="10"/>
      <c r="G1354" s="11"/>
    </row>
    <row r="1355" spans="1:7" ht="12.75">
      <c r="A1355" s="12"/>
      <c r="B1355" s="10"/>
      <c r="C1355" s="10"/>
      <c r="D1355" s="10"/>
      <c r="E1355" s="10"/>
      <c r="F1355" s="10"/>
      <c r="G1355" s="11"/>
    </row>
    <row r="1356" spans="1:7" ht="12.75">
      <c r="A1356" s="12"/>
      <c r="B1356" s="10"/>
      <c r="C1356" s="10"/>
      <c r="D1356" s="10"/>
      <c r="E1356" s="10"/>
      <c r="F1356" s="10"/>
      <c r="G1356" s="11"/>
    </row>
    <row r="1357" spans="1:7" ht="12.75">
      <c r="A1357" s="12"/>
      <c r="B1357" s="10"/>
      <c r="C1357" s="10"/>
      <c r="D1357" s="10"/>
      <c r="E1357" s="10"/>
      <c r="F1357" s="10"/>
      <c r="G1357" s="11"/>
    </row>
    <row r="1358" spans="1:7" ht="12.75">
      <c r="A1358" s="12"/>
      <c r="B1358" s="10"/>
      <c r="C1358" s="10"/>
      <c r="D1358" s="10"/>
      <c r="E1358" s="10"/>
      <c r="F1358" s="10"/>
      <c r="G1358" s="11"/>
    </row>
    <row r="1359" spans="1:7" ht="12.75">
      <c r="A1359" s="12"/>
      <c r="B1359" s="10"/>
      <c r="C1359" s="10"/>
      <c r="D1359" s="10"/>
      <c r="E1359" s="10"/>
      <c r="F1359" s="10"/>
      <c r="G1359" s="11"/>
    </row>
    <row r="1360" spans="1:7" ht="12.75">
      <c r="A1360" s="12"/>
      <c r="B1360" s="10"/>
      <c r="C1360" s="10"/>
      <c r="D1360" s="10"/>
      <c r="E1360" s="10"/>
      <c r="F1360" s="10"/>
      <c r="G1360" s="11"/>
    </row>
    <row r="1361" spans="1:7" ht="12.75">
      <c r="A1361" s="12"/>
      <c r="B1361" s="10"/>
      <c r="C1361" s="10"/>
      <c r="D1361" s="10"/>
      <c r="E1361" s="10"/>
      <c r="F1361" s="10"/>
      <c r="G1361" s="11"/>
    </row>
    <row r="1362" spans="1:7" ht="12.75">
      <c r="A1362" s="12"/>
      <c r="B1362" s="10"/>
      <c r="C1362" s="10"/>
      <c r="D1362" s="10"/>
      <c r="E1362" s="10"/>
      <c r="F1362" s="10"/>
      <c r="G1362" s="11"/>
    </row>
    <row r="1363" spans="1:7" ht="12.75">
      <c r="A1363" s="12"/>
      <c r="B1363" s="10"/>
      <c r="C1363" s="10"/>
      <c r="D1363" s="10"/>
      <c r="E1363" s="10"/>
      <c r="F1363" s="10"/>
      <c r="G1363" s="11"/>
    </row>
    <row r="1364" spans="1:7" ht="12.75">
      <c r="A1364" s="12"/>
      <c r="B1364" s="10"/>
      <c r="C1364" s="10"/>
      <c r="D1364" s="10"/>
      <c r="E1364" s="10"/>
      <c r="F1364" s="10"/>
      <c r="G1364" s="11"/>
    </row>
    <row r="1365" spans="1:7" ht="12.75">
      <c r="A1365" s="12"/>
      <c r="B1365" s="10"/>
      <c r="C1365" s="10"/>
      <c r="D1365" s="10"/>
      <c r="E1365" s="10"/>
      <c r="F1365" s="10"/>
      <c r="G1365" s="11"/>
    </row>
    <row r="1366" spans="1:7" ht="12.75">
      <c r="A1366" s="12"/>
      <c r="B1366" s="10"/>
      <c r="C1366" s="10"/>
      <c r="D1366" s="10"/>
      <c r="E1366" s="10"/>
      <c r="F1366" s="10"/>
      <c r="G1366" s="11"/>
    </row>
    <row r="1367" spans="1:7" ht="12.75">
      <c r="A1367" s="12"/>
      <c r="B1367" s="10"/>
      <c r="C1367" s="10"/>
      <c r="D1367" s="10"/>
      <c r="E1367" s="10"/>
      <c r="F1367" s="10"/>
      <c r="G1367" s="11"/>
    </row>
    <row r="1368" spans="1:7" ht="12.75">
      <c r="A1368" s="12"/>
      <c r="B1368" s="10"/>
      <c r="C1368" s="10"/>
      <c r="D1368" s="10"/>
      <c r="E1368" s="10"/>
      <c r="F1368" s="10"/>
      <c r="G1368" s="11"/>
    </row>
    <row r="1369" spans="1:7" ht="12.75">
      <c r="A1369" s="12"/>
      <c r="B1369" s="10"/>
      <c r="C1369" s="10"/>
      <c r="D1369" s="10"/>
      <c r="E1369" s="10"/>
      <c r="F1369" s="10"/>
      <c r="G1369" s="11"/>
    </row>
    <row r="1370" spans="1:7" ht="12.75">
      <c r="A1370" s="12"/>
      <c r="B1370" s="10"/>
      <c r="C1370" s="10"/>
      <c r="D1370" s="10"/>
      <c r="E1370" s="10"/>
      <c r="F1370" s="10"/>
      <c r="G1370" s="11"/>
    </row>
    <row r="1371" spans="1:7" ht="12.75">
      <c r="A1371" s="12"/>
      <c r="B1371" s="10"/>
      <c r="C1371" s="10"/>
      <c r="D1371" s="10"/>
      <c r="E1371" s="10"/>
      <c r="F1371" s="10"/>
      <c r="G1371" s="11"/>
    </row>
    <row r="1372" spans="1:7" ht="12.75">
      <c r="A1372" s="12"/>
      <c r="B1372" s="10"/>
      <c r="C1372" s="10"/>
      <c r="D1372" s="10"/>
      <c r="E1372" s="10"/>
      <c r="F1372" s="10"/>
      <c r="G1372" s="11"/>
    </row>
    <row r="1373" spans="1:7" ht="12.75">
      <c r="A1373" s="12"/>
      <c r="B1373" s="10"/>
      <c r="C1373" s="10"/>
      <c r="D1373" s="10"/>
      <c r="E1373" s="10"/>
      <c r="F1373" s="10"/>
      <c r="G1373" s="11"/>
    </row>
    <row r="1374" spans="1:7" ht="12.75">
      <c r="A1374" s="12"/>
      <c r="B1374" s="10"/>
      <c r="C1374" s="10"/>
      <c r="D1374" s="10"/>
      <c r="E1374" s="10"/>
      <c r="F1374" s="10"/>
      <c r="G1374" s="11"/>
    </row>
    <row r="1375" spans="1:7" ht="12.75">
      <c r="A1375" s="12"/>
      <c r="B1375" s="10"/>
      <c r="C1375" s="10"/>
      <c r="D1375" s="10"/>
      <c r="E1375" s="10"/>
      <c r="F1375" s="10"/>
      <c r="G1375" s="11"/>
    </row>
    <row r="1376" spans="1:7" ht="12.75">
      <c r="A1376" s="12"/>
      <c r="B1376" s="10"/>
      <c r="C1376" s="10"/>
      <c r="D1376" s="10"/>
      <c r="E1376" s="10"/>
      <c r="F1376" s="10"/>
      <c r="G1376" s="11"/>
    </row>
    <row r="1377" spans="1:7" ht="12.75">
      <c r="A1377" s="12"/>
      <c r="B1377" s="10"/>
      <c r="C1377" s="10"/>
      <c r="D1377" s="10"/>
      <c r="E1377" s="10"/>
      <c r="F1377" s="10"/>
      <c r="G1377" s="11"/>
    </row>
    <row r="1378" spans="1:7" ht="12.75">
      <c r="A1378" s="12"/>
      <c r="B1378" s="10"/>
      <c r="C1378" s="10"/>
      <c r="D1378" s="10"/>
      <c r="E1378" s="10"/>
      <c r="F1378" s="10"/>
      <c r="G1378" s="11"/>
    </row>
    <row r="1379" spans="1:7" ht="12.75">
      <c r="A1379" s="12"/>
      <c r="B1379" s="10"/>
      <c r="C1379" s="10"/>
      <c r="D1379" s="10"/>
      <c r="E1379" s="10"/>
      <c r="F1379" s="10"/>
      <c r="G1379" s="11"/>
    </row>
    <row r="1380" spans="1:7" ht="12.75">
      <c r="A1380" s="12"/>
      <c r="B1380" s="10"/>
      <c r="C1380" s="10"/>
      <c r="D1380" s="10"/>
      <c r="E1380" s="10"/>
      <c r="F1380" s="10"/>
      <c r="G1380" s="11"/>
    </row>
    <row r="1381" spans="1:7" ht="12.75">
      <c r="A1381" s="12"/>
      <c r="B1381" s="10"/>
      <c r="C1381" s="10"/>
      <c r="D1381" s="10"/>
      <c r="E1381" s="10"/>
      <c r="F1381" s="10"/>
      <c r="G1381" s="11"/>
    </row>
    <row r="1382" spans="1:7" ht="12.75">
      <c r="A1382" s="12"/>
      <c r="B1382" s="10"/>
      <c r="C1382" s="10"/>
      <c r="D1382" s="10"/>
      <c r="E1382" s="10"/>
      <c r="F1382" s="10"/>
      <c r="G1382" s="11"/>
    </row>
    <row r="1383" spans="1:7" ht="12.75">
      <c r="A1383" s="12"/>
      <c r="B1383" s="10"/>
      <c r="C1383" s="10"/>
      <c r="D1383" s="10"/>
      <c r="E1383" s="10"/>
      <c r="F1383" s="10"/>
      <c r="G1383" s="11"/>
    </row>
    <row r="1384" spans="1:7" ht="12.75">
      <c r="A1384" s="12"/>
      <c r="B1384" s="10"/>
      <c r="C1384" s="10"/>
      <c r="D1384" s="10"/>
      <c r="E1384" s="10"/>
      <c r="F1384" s="10"/>
      <c r="G1384" s="11"/>
    </row>
    <row r="1385" spans="1:7" ht="12.75">
      <c r="A1385" s="12"/>
      <c r="B1385" s="10"/>
      <c r="C1385" s="10"/>
      <c r="D1385" s="10"/>
      <c r="E1385" s="10"/>
      <c r="F1385" s="10"/>
      <c r="G1385" s="11"/>
    </row>
    <row r="1386" spans="1:7" ht="12.75">
      <c r="A1386" s="12"/>
      <c r="B1386" s="10"/>
      <c r="C1386" s="10"/>
      <c r="D1386" s="10"/>
      <c r="E1386" s="10"/>
      <c r="F1386" s="10"/>
      <c r="G1386" s="11"/>
    </row>
    <row r="1387" spans="1:7" ht="12.75">
      <c r="A1387" s="12"/>
      <c r="B1387" s="10"/>
      <c r="C1387" s="10"/>
      <c r="D1387" s="10"/>
      <c r="E1387" s="10"/>
      <c r="F1387" s="10"/>
      <c r="G1387" s="11"/>
    </row>
    <row r="1388" spans="1:7" ht="12.75">
      <c r="A1388" s="12"/>
      <c r="B1388" s="10"/>
      <c r="C1388" s="10"/>
      <c r="D1388" s="10"/>
      <c r="E1388" s="10"/>
      <c r="F1388" s="10"/>
      <c r="G1388" s="11"/>
    </row>
    <row r="1389" spans="1:7" ht="12.75">
      <c r="A1389" s="12"/>
      <c r="B1389" s="10"/>
      <c r="C1389" s="10"/>
      <c r="D1389" s="10"/>
      <c r="E1389" s="10"/>
      <c r="F1389" s="10"/>
      <c r="G1389" s="11"/>
    </row>
    <row r="1390" spans="1:7" ht="12.75">
      <c r="A1390" s="12"/>
      <c r="B1390" s="10"/>
      <c r="C1390" s="10"/>
      <c r="D1390" s="10"/>
      <c r="E1390" s="10"/>
      <c r="F1390" s="10"/>
      <c r="G1390" s="11"/>
    </row>
    <row r="1391" spans="1:7" ht="12.75">
      <c r="A1391" s="12"/>
      <c r="B1391" s="10"/>
      <c r="C1391" s="10"/>
      <c r="D1391" s="10"/>
      <c r="E1391" s="10"/>
      <c r="F1391" s="10"/>
      <c r="G1391" s="11"/>
    </row>
    <row r="1392" spans="1:7" ht="12.75">
      <c r="A1392" s="12"/>
      <c r="B1392" s="10"/>
      <c r="C1392" s="10"/>
      <c r="D1392" s="10"/>
      <c r="E1392" s="10"/>
      <c r="F1392" s="10"/>
      <c r="G1392" s="11"/>
    </row>
    <row r="1393" spans="1:7" ht="12.75">
      <c r="A1393" s="12"/>
      <c r="B1393" s="10"/>
      <c r="C1393" s="10"/>
      <c r="D1393" s="10"/>
      <c r="E1393" s="10"/>
      <c r="F1393" s="10"/>
      <c r="G1393" s="11"/>
    </row>
    <row r="1394" spans="1:7" ht="12.75">
      <c r="A1394" s="12"/>
      <c r="B1394" s="10"/>
      <c r="C1394" s="10"/>
      <c r="D1394" s="10"/>
      <c r="E1394" s="10"/>
      <c r="F1394" s="10"/>
      <c r="G1394" s="11"/>
    </row>
    <row r="1395" spans="1:7" ht="12.75">
      <c r="A1395" s="12"/>
      <c r="B1395" s="10"/>
      <c r="C1395" s="10"/>
      <c r="D1395" s="10"/>
      <c r="E1395" s="10"/>
      <c r="F1395" s="10"/>
      <c r="G1395" s="11"/>
    </row>
    <row r="1396" spans="1:7" ht="12.75">
      <c r="A1396" s="12"/>
      <c r="B1396" s="10"/>
      <c r="C1396" s="10"/>
      <c r="D1396" s="10"/>
      <c r="E1396" s="10"/>
      <c r="F1396" s="10"/>
      <c r="G1396" s="11"/>
    </row>
    <row r="1397" spans="1:7" ht="12.75">
      <c r="A1397" s="12"/>
      <c r="B1397" s="10"/>
      <c r="C1397" s="10"/>
      <c r="D1397" s="10"/>
      <c r="E1397" s="10"/>
      <c r="F1397" s="10"/>
      <c r="G1397" s="11"/>
    </row>
    <row r="1398" spans="1:7" ht="12.75">
      <c r="A1398" s="12"/>
      <c r="B1398" s="10"/>
      <c r="C1398" s="10"/>
      <c r="D1398" s="10"/>
      <c r="E1398" s="10"/>
      <c r="F1398" s="10"/>
      <c r="G1398" s="11"/>
    </row>
    <row r="1399" spans="1:7" ht="12.75">
      <c r="A1399" s="12"/>
      <c r="B1399" s="10"/>
      <c r="C1399" s="10"/>
      <c r="D1399" s="10"/>
      <c r="E1399" s="10"/>
      <c r="F1399" s="10"/>
      <c r="G1399" s="11"/>
    </row>
    <row r="1400" spans="1:7" ht="12.75">
      <c r="A1400" s="12"/>
      <c r="B1400" s="10"/>
      <c r="C1400" s="10"/>
      <c r="D1400" s="10"/>
      <c r="E1400" s="10"/>
      <c r="F1400" s="10"/>
      <c r="G1400" s="11"/>
    </row>
    <row r="1401" spans="1:7" ht="12.75">
      <c r="A1401" s="12"/>
      <c r="B1401" s="10"/>
      <c r="C1401" s="10"/>
      <c r="D1401" s="10"/>
      <c r="E1401" s="10"/>
      <c r="F1401" s="10"/>
      <c r="G1401" s="11"/>
    </row>
    <row r="1402" spans="1:7" ht="12.75">
      <c r="A1402" s="12"/>
      <c r="B1402" s="10"/>
      <c r="C1402" s="10"/>
      <c r="D1402" s="10"/>
      <c r="E1402" s="10"/>
      <c r="F1402" s="10"/>
      <c r="G1402" s="11"/>
    </row>
    <row r="1403" spans="1:7" ht="12.75">
      <c r="A1403" s="12"/>
      <c r="B1403" s="10"/>
      <c r="C1403" s="10"/>
      <c r="D1403" s="10"/>
      <c r="E1403" s="10"/>
      <c r="F1403" s="10"/>
      <c r="G1403" s="11"/>
    </row>
    <row r="1404" spans="1:7" ht="12.75">
      <c r="A1404" s="12"/>
      <c r="B1404" s="10"/>
      <c r="C1404" s="10"/>
      <c r="D1404" s="10"/>
      <c r="E1404" s="10"/>
      <c r="F1404" s="10"/>
      <c r="G1404" s="11"/>
    </row>
    <row r="1405" spans="1:7" ht="12.75">
      <c r="A1405" s="12"/>
      <c r="B1405" s="10"/>
      <c r="C1405" s="10"/>
      <c r="D1405" s="10"/>
      <c r="E1405" s="10"/>
      <c r="F1405" s="10"/>
      <c r="G1405" s="11"/>
    </row>
    <row r="1406" spans="1:7" ht="12.75">
      <c r="A1406" s="12"/>
      <c r="B1406" s="10"/>
      <c r="C1406" s="10"/>
      <c r="D1406" s="10"/>
      <c r="E1406" s="10"/>
      <c r="F1406" s="10"/>
      <c r="G1406" s="11"/>
    </row>
    <row r="1407" spans="1:7" ht="12.75">
      <c r="A1407" s="12"/>
      <c r="B1407" s="10"/>
      <c r="C1407" s="10"/>
      <c r="D1407" s="10"/>
      <c r="E1407" s="10"/>
      <c r="F1407" s="10"/>
      <c r="G1407" s="11"/>
    </row>
    <row r="1408" spans="1:7" ht="12.75">
      <c r="A1408" s="12"/>
      <c r="B1408" s="10"/>
      <c r="C1408" s="10"/>
      <c r="D1408" s="10"/>
      <c r="E1408" s="10"/>
      <c r="F1408" s="10"/>
      <c r="G1408" s="11"/>
    </row>
    <row r="1409" spans="1:7" ht="12.75">
      <c r="A1409" s="12"/>
      <c r="B1409" s="10"/>
      <c r="C1409" s="10"/>
      <c r="D1409" s="10"/>
      <c r="E1409" s="10"/>
      <c r="F1409" s="10"/>
      <c r="G1409" s="11"/>
    </row>
    <row r="1410" spans="1:7" ht="12.75">
      <c r="A1410" s="12"/>
      <c r="B1410" s="10"/>
      <c r="C1410" s="10"/>
      <c r="D1410" s="10"/>
      <c r="E1410" s="10"/>
      <c r="F1410" s="10"/>
      <c r="G1410" s="11"/>
    </row>
    <row r="1411" spans="1:7" ht="12.75">
      <c r="A1411" s="12"/>
      <c r="B1411" s="10"/>
      <c r="C1411" s="10"/>
      <c r="D1411" s="10"/>
      <c r="E1411" s="10"/>
      <c r="F1411" s="10"/>
      <c r="G1411" s="11"/>
    </row>
    <row r="1412" spans="1:7" ht="12.75">
      <c r="A1412" s="12"/>
      <c r="B1412" s="10"/>
      <c r="C1412" s="10"/>
      <c r="D1412" s="10"/>
      <c r="E1412" s="10"/>
      <c r="F1412" s="10"/>
      <c r="G1412" s="11"/>
    </row>
    <row r="1413" spans="1:7" ht="12.75">
      <c r="A1413" s="12"/>
      <c r="B1413" s="10"/>
      <c r="C1413" s="10"/>
      <c r="D1413" s="10"/>
      <c r="E1413" s="10"/>
      <c r="F1413" s="10"/>
      <c r="G1413" s="11"/>
    </row>
    <row r="1414" spans="1:7" ht="12.75">
      <c r="A1414" s="12"/>
      <c r="B1414" s="10"/>
      <c r="C1414" s="10"/>
      <c r="D1414" s="10"/>
      <c r="E1414" s="10"/>
      <c r="F1414" s="10"/>
      <c r="G1414" s="11"/>
    </row>
    <row r="1415" spans="1:7" ht="12.75">
      <c r="A1415" s="12"/>
      <c r="B1415" s="10"/>
      <c r="C1415" s="10"/>
      <c r="D1415" s="10"/>
      <c r="E1415" s="10"/>
      <c r="F1415" s="10"/>
      <c r="G1415" s="11"/>
    </row>
    <row r="1416" spans="1:7" ht="12.75">
      <c r="A1416" s="12"/>
      <c r="B1416" s="10"/>
      <c r="C1416" s="10"/>
      <c r="D1416" s="10"/>
      <c r="E1416" s="10"/>
      <c r="F1416" s="10"/>
      <c r="G1416" s="11"/>
    </row>
    <row r="1417" spans="1:7" ht="12.75">
      <c r="A1417" s="12"/>
      <c r="B1417" s="10"/>
      <c r="C1417" s="10"/>
      <c r="D1417" s="10"/>
      <c r="E1417" s="10"/>
      <c r="F1417" s="10"/>
      <c r="G1417" s="11"/>
    </row>
    <row r="1418" spans="1:7" ht="12.75">
      <c r="A1418" s="12"/>
      <c r="B1418" s="10"/>
      <c r="C1418" s="10"/>
      <c r="D1418" s="10"/>
      <c r="E1418" s="10"/>
      <c r="F1418" s="10"/>
      <c r="G1418" s="11"/>
    </row>
    <row r="1419" spans="1:7" ht="12.75">
      <c r="A1419" s="12"/>
      <c r="B1419" s="10"/>
      <c r="C1419" s="10"/>
      <c r="D1419" s="10"/>
      <c r="E1419" s="10"/>
      <c r="F1419" s="10"/>
      <c r="G1419" s="11"/>
    </row>
    <row r="1420" spans="1:7" ht="12.75">
      <c r="A1420" s="12"/>
      <c r="B1420" s="10"/>
      <c r="C1420" s="10"/>
      <c r="D1420" s="10"/>
      <c r="E1420" s="10"/>
      <c r="F1420" s="10"/>
      <c r="G1420" s="11"/>
    </row>
    <row r="1421" spans="1:7" ht="12.75">
      <c r="A1421" s="12"/>
      <c r="B1421" s="10"/>
      <c r="C1421" s="10"/>
      <c r="D1421" s="10"/>
      <c r="E1421" s="10"/>
      <c r="F1421" s="10"/>
      <c r="G1421" s="11"/>
    </row>
    <row r="1422" spans="1:7" ht="12.75">
      <c r="A1422" s="12"/>
      <c r="B1422" s="10"/>
      <c r="C1422" s="10"/>
      <c r="D1422" s="10"/>
      <c r="E1422" s="10"/>
      <c r="F1422" s="10"/>
      <c r="G1422" s="11"/>
    </row>
    <row r="1423" spans="1:7" ht="12.75">
      <c r="A1423" s="12"/>
      <c r="B1423" s="10"/>
      <c r="C1423" s="10"/>
      <c r="D1423" s="10"/>
      <c r="E1423" s="10"/>
      <c r="F1423" s="10"/>
      <c r="G1423" s="11"/>
    </row>
    <row r="1424" spans="1:7" ht="12.75">
      <c r="A1424" s="12"/>
      <c r="B1424" s="10"/>
      <c r="C1424" s="10"/>
      <c r="D1424" s="10"/>
      <c r="E1424" s="10"/>
      <c r="F1424" s="10"/>
      <c r="G1424" s="11"/>
    </row>
    <row r="1425" spans="1:7" ht="12.75">
      <c r="A1425" s="12"/>
      <c r="B1425" s="10"/>
      <c r="C1425" s="10"/>
      <c r="D1425" s="10"/>
      <c r="E1425" s="10"/>
      <c r="F1425" s="10"/>
      <c r="G1425" s="11"/>
    </row>
    <row r="1426" spans="1:7" ht="12.75">
      <c r="A1426" s="12"/>
      <c r="B1426" s="10"/>
      <c r="C1426" s="10"/>
      <c r="D1426" s="10"/>
      <c r="E1426" s="10"/>
      <c r="F1426" s="10"/>
      <c r="G1426" s="11"/>
    </row>
    <row r="1427" spans="1:7" ht="12.75">
      <c r="A1427" s="12"/>
      <c r="B1427" s="10"/>
      <c r="C1427" s="10"/>
      <c r="D1427" s="10"/>
      <c r="E1427" s="10"/>
      <c r="F1427" s="10"/>
      <c r="G1427" s="11"/>
    </row>
    <row r="1428" spans="1:7" ht="12.75">
      <c r="A1428" s="12"/>
      <c r="B1428" s="10"/>
      <c r="C1428" s="10"/>
      <c r="D1428" s="10"/>
      <c r="E1428" s="10"/>
      <c r="F1428" s="10"/>
      <c r="G1428" s="11"/>
    </row>
    <row r="1429" spans="1:7" ht="12.75">
      <c r="A1429" s="12"/>
      <c r="B1429" s="10"/>
      <c r="C1429" s="10"/>
      <c r="D1429" s="10"/>
      <c r="E1429" s="10"/>
      <c r="F1429" s="10"/>
      <c r="G1429" s="11"/>
    </row>
    <row r="1430" spans="1:7" ht="12.75">
      <c r="A1430" s="12"/>
      <c r="B1430" s="10"/>
      <c r="C1430" s="10"/>
      <c r="D1430" s="10"/>
      <c r="E1430" s="10"/>
      <c r="F1430" s="10"/>
      <c r="G1430" s="11"/>
    </row>
    <row r="1431" spans="1:7" ht="12.75">
      <c r="A1431" s="12"/>
      <c r="B1431" s="10"/>
      <c r="C1431" s="10"/>
      <c r="D1431" s="10"/>
      <c r="E1431" s="10"/>
      <c r="F1431" s="10"/>
      <c r="G1431" s="11"/>
    </row>
    <row r="1432" spans="1:7" ht="12.75">
      <c r="A1432" s="12"/>
      <c r="B1432" s="10"/>
      <c r="C1432" s="10"/>
      <c r="D1432" s="10"/>
      <c r="E1432" s="10"/>
      <c r="F1432" s="10"/>
      <c r="G1432" s="11"/>
    </row>
    <row r="1433" spans="1:7" ht="12.75">
      <c r="A1433" s="12"/>
      <c r="B1433" s="10"/>
      <c r="C1433" s="10"/>
      <c r="D1433" s="10"/>
      <c r="E1433" s="10"/>
      <c r="F1433" s="10"/>
      <c r="G1433" s="11"/>
    </row>
    <row r="1434" spans="1:7" ht="12.75">
      <c r="A1434" s="12"/>
      <c r="B1434" s="10"/>
      <c r="C1434" s="10"/>
      <c r="D1434" s="10"/>
      <c r="E1434" s="10"/>
      <c r="F1434" s="10"/>
      <c r="G1434" s="11"/>
    </row>
    <row r="1435" spans="1:7" ht="12.75">
      <c r="A1435" s="12"/>
      <c r="B1435" s="10"/>
      <c r="C1435" s="10"/>
      <c r="D1435" s="10"/>
      <c r="E1435" s="10"/>
      <c r="F1435" s="10"/>
      <c r="G1435" s="11"/>
    </row>
    <row r="1436" spans="1:7" ht="12.75">
      <c r="A1436" s="12"/>
      <c r="B1436" s="10"/>
      <c r="C1436" s="10"/>
      <c r="D1436" s="10"/>
      <c r="E1436" s="10"/>
      <c r="F1436" s="10"/>
      <c r="G1436" s="11"/>
    </row>
    <row r="1437" spans="1:7" ht="12.75">
      <c r="A1437" s="12"/>
      <c r="B1437" s="10"/>
      <c r="C1437" s="10"/>
      <c r="D1437" s="10"/>
      <c r="E1437" s="10"/>
      <c r="F1437" s="10"/>
      <c r="G1437" s="11"/>
    </row>
    <row r="1438" spans="1:7" ht="12.75">
      <c r="A1438" s="12"/>
      <c r="B1438" s="10"/>
      <c r="C1438" s="10"/>
      <c r="D1438" s="10"/>
      <c r="E1438" s="10"/>
      <c r="F1438" s="10"/>
      <c r="G1438" s="11"/>
    </row>
    <row r="1439" spans="1:7" ht="12.75">
      <c r="A1439" s="12"/>
      <c r="B1439" s="10"/>
      <c r="C1439" s="10"/>
      <c r="D1439" s="10"/>
      <c r="E1439" s="10"/>
      <c r="F1439" s="10"/>
      <c r="G1439" s="11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  <row r="1967" ht="12.75">
      <c r="A1967" s="12"/>
    </row>
    <row r="1968" ht="12.75">
      <c r="A1968" s="12"/>
    </row>
    <row r="1969" ht="12.75">
      <c r="A1969" s="12"/>
    </row>
    <row r="1970" ht="12.75">
      <c r="A1970" s="12"/>
    </row>
    <row r="1971" ht="12.75">
      <c r="A1971" s="12"/>
    </row>
    <row r="1972" ht="12.75">
      <c r="A1972" s="12"/>
    </row>
    <row r="1973" ht="12.75">
      <c r="A1973" s="12"/>
    </row>
    <row r="1974" ht="12.75">
      <c r="A1974" s="12"/>
    </row>
    <row r="1975" ht="12.75">
      <c r="A1975" s="12"/>
    </row>
    <row r="1976" ht="12.75">
      <c r="A1976" s="12"/>
    </row>
    <row r="1977" ht="12.75">
      <c r="A1977" s="12"/>
    </row>
    <row r="1978" ht="12.75">
      <c r="A1978" s="12"/>
    </row>
    <row r="1979" ht="12.75">
      <c r="A1979" s="12"/>
    </row>
  </sheetData>
  <sheetProtection/>
  <mergeCells count="1">
    <mergeCell ref="D14:F14"/>
  </mergeCells>
  <printOptions/>
  <pageMargins left="0.15" right="0.14" top="0.31" bottom="0.43" header="0.14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3"/>
  <sheetViews>
    <sheetView zoomScalePageLayoutView="0" workbookViewId="0" topLeftCell="A1">
      <selection activeCell="A412" sqref="A412:A444"/>
    </sheetView>
  </sheetViews>
  <sheetFormatPr defaultColWidth="9.125" defaultRowHeight="12.75"/>
  <cols>
    <col min="1" max="1" width="51.25390625" style="1" customWidth="1"/>
    <col min="2" max="2" width="4.75390625" style="31" customWidth="1"/>
    <col min="3" max="3" width="4.875" style="31" customWidth="1"/>
    <col min="4" max="4" width="4.375" style="31" customWidth="1"/>
    <col min="5" max="5" width="2.875" style="31" customWidth="1"/>
    <col min="6" max="6" width="3.125" style="31" customWidth="1"/>
    <col min="7" max="7" width="7.125" style="1" customWidth="1"/>
    <col min="8" max="8" width="11.75390625" style="1" customWidth="1"/>
    <col min="9" max="9" width="6.625" style="52" customWidth="1"/>
    <col min="10" max="10" width="4.75390625" style="49" customWidth="1"/>
    <col min="11" max="16384" width="9.125" style="1" customWidth="1"/>
  </cols>
  <sheetData>
    <row r="1" spans="1:10" s="6" customFormat="1" ht="12.75">
      <c r="A1" s="45"/>
      <c r="B1" s="5"/>
      <c r="C1" s="5"/>
      <c r="E1" s="5"/>
      <c r="F1" s="5"/>
      <c r="G1" s="5" t="s">
        <v>434</v>
      </c>
      <c r="H1" s="4"/>
      <c r="I1" s="52"/>
      <c r="J1" s="7"/>
    </row>
    <row r="2" spans="1:10" s="6" customFormat="1" ht="12.75">
      <c r="A2" s="3"/>
      <c r="B2" s="5"/>
      <c r="C2" s="5"/>
      <c r="E2" s="5"/>
      <c r="F2" s="5"/>
      <c r="G2" s="5" t="s">
        <v>256</v>
      </c>
      <c r="I2" s="52"/>
      <c r="J2" s="7"/>
    </row>
    <row r="3" spans="1:10" s="6" customFormat="1" ht="12.75">
      <c r="A3" s="7"/>
      <c r="B3" s="5"/>
      <c r="C3" s="5"/>
      <c r="E3" s="5"/>
      <c r="F3" s="5"/>
      <c r="G3" s="5" t="s">
        <v>257</v>
      </c>
      <c r="I3" s="52"/>
      <c r="J3" s="7"/>
    </row>
    <row r="4" spans="1:10" s="6" customFormat="1" ht="14.25" customHeight="1">
      <c r="A4" s="3"/>
      <c r="B4" s="5"/>
      <c r="C4" s="5"/>
      <c r="E4" s="5"/>
      <c r="F4" s="5"/>
      <c r="G4" s="5" t="s">
        <v>418</v>
      </c>
      <c r="H4" s="4"/>
      <c r="I4" s="52"/>
      <c r="J4" s="7"/>
    </row>
    <row r="5" spans="1:10" s="6" customFormat="1" ht="14.25" customHeight="1" hidden="1">
      <c r="A5" s="3"/>
      <c r="B5" s="4"/>
      <c r="C5" s="5"/>
      <c r="D5" s="4" t="s">
        <v>341</v>
      </c>
      <c r="E5" s="4"/>
      <c r="F5" s="4"/>
      <c r="G5" s="4"/>
      <c r="H5" s="4"/>
      <c r="I5" s="52"/>
      <c r="J5" s="7"/>
    </row>
    <row r="6" spans="1:10" s="6" customFormat="1" ht="14.25" customHeight="1" hidden="1">
      <c r="A6" s="3"/>
      <c r="B6" s="4"/>
      <c r="C6" s="5"/>
      <c r="D6" s="4" t="s">
        <v>342</v>
      </c>
      <c r="E6" s="4"/>
      <c r="F6" s="4"/>
      <c r="G6" s="4"/>
      <c r="H6" s="4"/>
      <c r="I6" s="52"/>
      <c r="J6" s="7"/>
    </row>
    <row r="7" spans="1:10" s="6" customFormat="1" ht="18.75" hidden="1">
      <c r="A7" s="43"/>
      <c r="B7" s="5"/>
      <c r="C7" s="5"/>
      <c r="D7" s="44" t="s">
        <v>343</v>
      </c>
      <c r="E7" s="44"/>
      <c r="F7" s="44"/>
      <c r="G7" s="44"/>
      <c r="H7" s="44"/>
      <c r="I7" s="52"/>
      <c r="J7" s="7"/>
    </row>
    <row r="9" spans="1:10" s="6" customFormat="1" ht="22.5" customHeight="1">
      <c r="A9" s="38" t="s">
        <v>322</v>
      </c>
      <c r="B9" s="5"/>
      <c r="C9" s="5"/>
      <c r="D9" s="5"/>
      <c r="E9" s="5"/>
      <c r="F9" s="5"/>
      <c r="G9" s="5"/>
      <c r="I9" s="52"/>
      <c r="J9" s="7"/>
    </row>
    <row r="10" spans="1:10" s="6" customFormat="1" ht="12" customHeight="1">
      <c r="A10" s="38" t="s">
        <v>323</v>
      </c>
      <c r="B10" s="5"/>
      <c r="C10" s="5"/>
      <c r="D10" s="5"/>
      <c r="E10" s="5"/>
      <c r="F10" s="5"/>
      <c r="G10" s="5"/>
      <c r="I10" s="52"/>
      <c r="J10" s="7"/>
    </row>
    <row r="11" spans="1:10" s="6" customFormat="1" ht="12.75" customHeight="1">
      <c r="A11" s="38" t="s">
        <v>419</v>
      </c>
      <c r="B11" s="5"/>
      <c r="C11" s="5"/>
      <c r="D11" s="5"/>
      <c r="E11" s="5"/>
      <c r="F11" s="5"/>
      <c r="G11" s="5"/>
      <c r="I11" s="52"/>
      <c r="J11" s="7"/>
    </row>
    <row r="12" spans="1:10" s="6" customFormat="1" ht="13.5" customHeight="1">
      <c r="A12" s="8"/>
      <c r="B12" s="5"/>
      <c r="C12" s="5"/>
      <c r="D12" s="5"/>
      <c r="E12" s="5"/>
      <c r="F12" s="5"/>
      <c r="G12" s="5"/>
      <c r="H12" s="46"/>
      <c r="I12" s="52"/>
      <c r="J12" s="7"/>
    </row>
    <row r="13" spans="1:10" s="6" customFormat="1" ht="13.5" customHeight="1">
      <c r="A13" s="8"/>
      <c r="B13" s="5"/>
      <c r="C13" s="5"/>
      <c r="D13" s="5"/>
      <c r="E13" s="5"/>
      <c r="F13" s="5"/>
      <c r="G13" s="5"/>
      <c r="H13" s="9" t="s">
        <v>295</v>
      </c>
      <c r="I13" s="52"/>
      <c r="J13" s="7"/>
    </row>
    <row r="14" spans="1:10" s="2" customFormat="1" ht="52.5" customHeight="1">
      <c r="A14" s="56" t="s">
        <v>251</v>
      </c>
      <c r="B14" s="39" t="s">
        <v>254</v>
      </c>
      <c r="C14" s="39" t="s">
        <v>255</v>
      </c>
      <c r="D14" s="210" t="s">
        <v>252</v>
      </c>
      <c r="E14" s="211"/>
      <c r="F14" s="212"/>
      <c r="G14" s="39" t="s">
        <v>300</v>
      </c>
      <c r="H14" s="39" t="s">
        <v>253</v>
      </c>
      <c r="I14" s="52" t="s">
        <v>420</v>
      </c>
      <c r="J14" s="49"/>
    </row>
    <row r="15" spans="1:10" s="17" customFormat="1" ht="12.75">
      <c r="A15" s="57" t="s">
        <v>124</v>
      </c>
      <c r="B15" s="27" t="s">
        <v>232</v>
      </c>
      <c r="C15" s="27"/>
      <c r="D15" s="26"/>
      <c r="E15" s="26"/>
      <c r="F15" s="26"/>
      <c r="G15" s="18"/>
      <c r="H15" s="23">
        <f>H16+H20+H29+H40+H44+H51+H34</f>
        <v>1030934.6</v>
      </c>
      <c r="I15" s="53"/>
      <c r="J15" s="50"/>
    </row>
    <row r="16" spans="1:8" ht="27.75" customHeight="1" hidden="1">
      <c r="A16" s="58" t="s">
        <v>219</v>
      </c>
      <c r="B16" s="29" t="s">
        <v>232</v>
      </c>
      <c r="C16" s="29" t="s">
        <v>234</v>
      </c>
      <c r="D16" s="26"/>
      <c r="E16" s="26"/>
      <c r="F16" s="26"/>
      <c r="G16" s="20"/>
      <c r="H16" s="25">
        <f>H17</f>
        <v>2340</v>
      </c>
    </row>
    <row r="17" spans="1:8" ht="45" customHeight="1" hidden="1">
      <c r="A17" s="55" t="s">
        <v>125</v>
      </c>
      <c r="B17" s="28" t="s">
        <v>232</v>
      </c>
      <c r="C17" s="28" t="s">
        <v>234</v>
      </c>
      <c r="D17" s="10" t="s">
        <v>110</v>
      </c>
      <c r="E17" s="10" t="s">
        <v>233</v>
      </c>
      <c r="F17" s="10" t="s">
        <v>233</v>
      </c>
      <c r="G17" s="19"/>
      <c r="H17" s="24">
        <f>H18</f>
        <v>2340</v>
      </c>
    </row>
    <row r="18" spans="1:8" ht="15" customHeight="1" hidden="1">
      <c r="A18" s="55" t="s">
        <v>163</v>
      </c>
      <c r="B18" s="28" t="s">
        <v>232</v>
      </c>
      <c r="C18" s="28" t="s">
        <v>234</v>
      </c>
      <c r="D18" s="10" t="s">
        <v>110</v>
      </c>
      <c r="E18" s="10" t="s">
        <v>235</v>
      </c>
      <c r="F18" s="10" t="s">
        <v>233</v>
      </c>
      <c r="G18" s="19"/>
      <c r="H18" s="24">
        <f>H19</f>
        <v>2340</v>
      </c>
    </row>
    <row r="19" spans="1:8" ht="18" customHeight="1" hidden="1">
      <c r="A19" s="55" t="s">
        <v>164</v>
      </c>
      <c r="B19" s="28" t="s">
        <v>232</v>
      </c>
      <c r="C19" s="28" t="s">
        <v>234</v>
      </c>
      <c r="D19" s="10" t="s">
        <v>110</v>
      </c>
      <c r="E19" s="10" t="s">
        <v>235</v>
      </c>
      <c r="F19" s="10" t="s">
        <v>233</v>
      </c>
      <c r="G19" s="19" t="s">
        <v>238</v>
      </c>
      <c r="H19" s="24">
        <v>2340</v>
      </c>
    </row>
    <row r="20" spans="1:10" s="17" customFormat="1" ht="41.25" customHeight="1" hidden="1">
      <c r="A20" s="59" t="s">
        <v>301</v>
      </c>
      <c r="B20" s="29" t="s">
        <v>232</v>
      </c>
      <c r="C20" s="29" t="s">
        <v>235</v>
      </c>
      <c r="D20" s="26"/>
      <c r="E20" s="26"/>
      <c r="F20" s="26"/>
      <c r="G20" s="20"/>
      <c r="H20" s="25">
        <f>H21</f>
        <v>23700</v>
      </c>
      <c r="I20" s="53"/>
      <c r="J20" s="50"/>
    </row>
    <row r="21" spans="1:8" ht="41.25" customHeight="1" hidden="1">
      <c r="A21" s="55" t="s">
        <v>125</v>
      </c>
      <c r="B21" s="28" t="s">
        <v>232</v>
      </c>
      <c r="C21" s="28" t="s">
        <v>235</v>
      </c>
      <c r="D21" s="10" t="s">
        <v>110</v>
      </c>
      <c r="E21" s="10" t="s">
        <v>233</v>
      </c>
      <c r="F21" s="10" t="s">
        <v>233</v>
      </c>
      <c r="G21" s="19"/>
      <c r="H21" s="24">
        <f>H22+H25+H27</f>
        <v>23700</v>
      </c>
    </row>
    <row r="22" spans="1:8" ht="12.75" hidden="1">
      <c r="A22" s="55" t="s">
        <v>159</v>
      </c>
      <c r="B22" s="28" t="s">
        <v>232</v>
      </c>
      <c r="C22" s="28" t="s">
        <v>235</v>
      </c>
      <c r="D22" s="10" t="s">
        <v>110</v>
      </c>
      <c r="E22" s="10" t="s">
        <v>236</v>
      </c>
      <c r="F22" s="10" t="s">
        <v>233</v>
      </c>
      <c r="G22" s="19"/>
      <c r="H22" s="24">
        <f>H23</f>
        <v>18130</v>
      </c>
    </row>
    <row r="23" spans="1:8" ht="29.25" customHeight="1" hidden="1">
      <c r="A23" s="55" t="s">
        <v>103</v>
      </c>
      <c r="B23" s="28" t="s">
        <v>232</v>
      </c>
      <c r="C23" s="28" t="s">
        <v>235</v>
      </c>
      <c r="D23" s="10" t="s">
        <v>110</v>
      </c>
      <c r="E23" s="10" t="s">
        <v>236</v>
      </c>
      <c r="F23" s="10" t="s">
        <v>232</v>
      </c>
      <c r="G23" s="19"/>
      <c r="H23" s="24">
        <f>H24</f>
        <v>18130</v>
      </c>
    </row>
    <row r="24" spans="1:8" ht="12.75" hidden="1">
      <c r="A24" s="55" t="s">
        <v>164</v>
      </c>
      <c r="B24" s="28" t="s">
        <v>232</v>
      </c>
      <c r="C24" s="28" t="s">
        <v>235</v>
      </c>
      <c r="D24" s="10" t="s">
        <v>110</v>
      </c>
      <c r="E24" s="10" t="s">
        <v>236</v>
      </c>
      <c r="F24" s="10" t="s">
        <v>232</v>
      </c>
      <c r="G24" s="19" t="s">
        <v>238</v>
      </c>
      <c r="H24" s="24">
        <f>18930-800</f>
        <v>18130</v>
      </c>
    </row>
    <row r="25" spans="1:8" ht="30" customHeight="1" hidden="1">
      <c r="A25" s="55" t="s">
        <v>165</v>
      </c>
      <c r="B25" s="28" t="s">
        <v>232</v>
      </c>
      <c r="C25" s="28" t="s">
        <v>235</v>
      </c>
      <c r="D25" s="10" t="s">
        <v>110</v>
      </c>
      <c r="E25" s="10" t="s">
        <v>243</v>
      </c>
      <c r="F25" s="10" t="s">
        <v>233</v>
      </c>
      <c r="G25" s="19"/>
      <c r="H25" s="24">
        <f>H26</f>
        <v>2110</v>
      </c>
    </row>
    <row r="26" spans="1:8" ht="12.75" hidden="1">
      <c r="A26" s="55" t="s">
        <v>164</v>
      </c>
      <c r="B26" s="28" t="s">
        <v>232</v>
      </c>
      <c r="C26" s="28" t="s">
        <v>235</v>
      </c>
      <c r="D26" s="10" t="s">
        <v>110</v>
      </c>
      <c r="E26" s="10" t="s">
        <v>243</v>
      </c>
      <c r="F26" s="10" t="s">
        <v>233</v>
      </c>
      <c r="G26" s="19" t="s">
        <v>238</v>
      </c>
      <c r="H26" s="24">
        <v>2110</v>
      </c>
    </row>
    <row r="27" spans="1:8" ht="30" customHeight="1" hidden="1">
      <c r="A27" s="55" t="s">
        <v>166</v>
      </c>
      <c r="B27" s="28" t="s">
        <v>232</v>
      </c>
      <c r="C27" s="28" t="s">
        <v>235</v>
      </c>
      <c r="D27" s="10" t="s">
        <v>110</v>
      </c>
      <c r="E27" s="10" t="s">
        <v>244</v>
      </c>
      <c r="F27" s="10" t="s">
        <v>233</v>
      </c>
      <c r="G27" s="19"/>
      <c r="H27" s="24">
        <f>H28</f>
        <v>3460</v>
      </c>
    </row>
    <row r="28" spans="1:8" ht="12.75" hidden="1">
      <c r="A28" s="55" t="s">
        <v>164</v>
      </c>
      <c r="B28" s="28" t="s">
        <v>232</v>
      </c>
      <c r="C28" s="28" t="s">
        <v>235</v>
      </c>
      <c r="D28" s="10" t="s">
        <v>110</v>
      </c>
      <c r="E28" s="10" t="s">
        <v>244</v>
      </c>
      <c r="F28" s="10" t="s">
        <v>233</v>
      </c>
      <c r="G28" s="19" t="s">
        <v>238</v>
      </c>
      <c r="H28" s="24">
        <v>3460</v>
      </c>
    </row>
    <row r="29" spans="1:10" s="17" customFormat="1" ht="54" customHeight="1" hidden="1">
      <c r="A29" s="59" t="s">
        <v>167</v>
      </c>
      <c r="B29" s="29" t="s">
        <v>232</v>
      </c>
      <c r="C29" s="29" t="s">
        <v>236</v>
      </c>
      <c r="D29" s="26"/>
      <c r="E29" s="26"/>
      <c r="F29" s="26"/>
      <c r="G29" s="20"/>
      <c r="H29" s="25">
        <f>H30</f>
        <v>496158</v>
      </c>
      <c r="I29" s="53"/>
      <c r="J29" s="50"/>
    </row>
    <row r="30" spans="1:8" ht="38.25" hidden="1">
      <c r="A30" s="55" t="s">
        <v>125</v>
      </c>
      <c r="B30" s="28" t="s">
        <v>232</v>
      </c>
      <c r="C30" s="28" t="s">
        <v>236</v>
      </c>
      <c r="D30" s="10" t="s">
        <v>110</v>
      </c>
      <c r="E30" s="10" t="s">
        <v>233</v>
      </c>
      <c r="F30" s="10" t="s">
        <v>233</v>
      </c>
      <c r="G30" s="19"/>
      <c r="H30" s="24">
        <f>H31</f>
        <v>496158</v>
      </c>
    </row>
    <row r="31" spans="1:8" ht="12.75" hidden="1">
      <c r="A31" s="55" t="s">
        <v>159</v>
      </c>
      <c r="B31" s="28" t="s">
        <v>232</v>
      </c>
      <c r="C31" s="28" t="s">
        <v>236</v>
      </c>
      <c r="D31" s="10" t="s">
        <v>110</v>
      </c>
      <c r="E31" s="10" t="s">
        <v>236</v>
      </c>
      <c r="F31" s="10" t="s">
        <v>233</v>
      </c>
      <c r="G31" s="19"/>
      <c r="H31" s="24">
        <f>H32</f>
        <v>496158</v>
      </c>
    </row>
    <row r="32" spans="1:8" ht="27.75" customHeight="1" hidden="1">
      <c r="A32" s="55" t="s">
        <v>103</v>
      </c>
      <c r="B32" s="28" t="s">
        <v>232</v>
      </c>
      <c r="C32" s="28" t="s">
        <v>236</v>
      </c>
      <c r="D32" s="10" t="s">
        <v>110</v>
      </c>
      <c r="E32" s="10" t="s">
        <v>236</v>
      </c>
      <c r="F32" s="10" t="s">
        <v>232</v>
      </c>
      <c r="G32" s="19"/>
      <c r="H32" s="24">
        <f>H33</f>
        <v>496158</v>
      </c>
    </row>
    <row r="33" spans="1:8" ht="12.75" hidden="1">
      <c r="A33" s="55" t="s">
        <v>164</v>
      </c>
      <c r="B33" s="28" t="s">
        <v>232</v>
      </c>
      <c r="C33" s="28" t="s">
        <v>236</v>
      </c>
      <c r="D33" s="10" t="s">
        <v>110</v>
      </c>
      <c r="E33" s="10" t="s">
        <v>236</v>
      </c>
      <c r="F33" s="10" t="s">
        <v>232</v>
      </c>
      <c r="G33" s="19" t="s">
        <v>238</v>
      </c>
      <c r="H33" s="24">
        <f>507195-7837-1200-4000+2000</f>
        <v>496158</v>
      </c>
    </row>
    <row r="34" spans="1:10" s="17" customFormat="1" ht="12.75" hidden="1">
      <c r="A34" s="58" t="s">
        <v>404</v>
      </c>
      <c r="B34" s="29" t="s">
        <v>232</v>
      </c>
      <c r="C34" s="29" t="s">
        <v>240</v>
      </c>
      <c r="D34" s="26"/>
      <c r="E34" s="26"/>
      <c r="F34" s="26"/>
      <c r="G34" s="20"/>
      <c r="H34" s="25">
        <f>H35</f>
        <v>16682</v>
      </c>
      <c r="I34" s="53"/>
      <c r="J34" s="50"/>
    </row>
    <row r="35" spans="1:8" ht="12.75" hidden="1">
      <c r="A35" s="60" t="s">
        <v>405</v>
      </c>
      <c r="B35" s="28" t="s">
        <v>232</v>
      </c>
      <c r="C35" s="28" t="s">
        <v>240</v>
      </c>
      <c r="D35" s="10" t="s">
        <v>406</v>
      </c>
      <c r="E35" s="10" t="s">
        <v>233</v>
      </c>
      <c r="F35" s="10" t="s">
        <v>233</v>
      </c>
      <c r="G35" s="19"/>
      <c r="H35" s="24">
        <f>H36+H38</f>
        <v>16682</v>
      </c>
    </row>
    <row r="36" spans="1:8" ht="25.5" hidden="1">
      <c r="A36" s="55" t="s">
        <v>407</v>
      </c>
      <c r="B36" s="28" t="s">
        <v>232</v>
      </c>
      <c r="C36" s="28" t="s">
        <v>240</v>
      </c>
      <c r="D36" s="10" t="s">
        <v>406</v>
      </c>
      <c r="E36" s="10" t="s">
        <v>233</v>
      </c>
      <c r="F36" s="10" t="s">
        <v>234</v>
      </c>
      <c r="G36" s="19"/>
      <c r="H36" s="24">
        <f>H37</f>
        <v>1375</v>
      </c>
    </row>
    <row r="37" spans="1:8" ht="12.75" hidden="1">
      <c r="A37" s="55" t="s">
        <v>164</v>
      </c>
      <c r="B37" s="28" t="s">
        <v>232</v>
      </c>
      <c r="C37" s="28" t="s">
        <v>240</v>
      </c>
      <c r="D37" s="10" t="s">
        <v>406</v>
      </c>
      <c r="E37" s="10" t="s">
        <v>233</v>
      </c>
      <c r="F37" s="10" t="s">
        <v>234</v>
      </c>
      <c r="G37" s="19" t="s">
        <v>238</v>
      </c>
      <c r="H37" s="24">
        <v>1375</v>
      </c>
    </row>
    <row r="38" spans="1:8" ht="12.75" hidden="1">
      <c r="A38" s="55" t="s">
        <v>408</v>
      </c>
      <c r="B38" s="28" t="s">
        <v>232</v>
      </c>
      <c r="C38" s="28" t="s">
        <v>240</v>
      </c>
      <c r="D38" s="10" t="s">
        <v>406</v>
      </c>
      <c r="E38" s="10" t="s">
        <v>233</v>
      </c>
      <c r="F38" s="10" t="s">
        <v>235</v>
      </c>
      <c r="G38" s="19"/>
      <c r="H38" s="24">
        <f>H39</f>
        <v>15307</v>
      </c>
    </row>
    <row r="39" spans="1:8" ht="12.75" hidden="1">
      <c r="A39" s="55" t="s">
        <v>164</v>
      </c>
      <c r="B39" s="28" t="s">
        <v>232</v>
      </c>
      <c r="C39" s="28" t="s">
        <v>240</v>
      </c>
      <c r="D39" s="10" t="s">
        <v>406</v>
      </c>
      <c r="E39" s="10" t="s">
        <v>233</v>
      </c>
      <c r="F39" s="10" t="s">
        <v>235</v>
      </c>
      <c r="G39" s="19" t="s">
        <v>238</v>
      </c>
      <c r="H39" s="24">
        <v>15307</v>
      </c>
    </row>
    <row r="40" spans="1:10" s="17" customFormat="1" ht="28.5" customHeight="1" hidden="1">
      <c r="A40" s="58" t="s">
        <v>302</v>
      </c>
      <c r="B40" s="29" t="s">
        <v>232</v>
      </c>
      <c r="C40" s="29" t="s">
        <v>243</v>
      </c>
      <c r="D40" s="26"/>
      <c r="E40" s="26"/>
      <c r="F40" s="26"/>
      <c r="G40" s="20"/>
      <c r="H40" s="25">
        <f>H41</f>
        <v>185000</v>
      </c>
      <c r="I40" s="53"/>
      <c r="J40" s="50"/>
    </row>
    <row r="41" spans="1:8" ht="12.75" customHeight="1" hidden="1">
      <c r="A41" s="60" t="s">
        <v>155</v>
      </c>
      <c r="B41" s="28" t="s">
        <v>232</v>
      </c>
      <c r="C41" s="28" t="s">
        <v>243</v>
      </c>
      <c r="D41" s="10" t="s">
        <v>260</v>
      </c>
      <c r="E41" s="10" t="s">
        <v>233</v>
      </c>
      <c r="F41" s="10" t="s">
        <v>233</v>
      </c>
      <c r="G41" s="19"/>
      <c r="H41" s="24">
        <f>H42</f>
        <v>185000</v>
      </c>
    </row>
    <row r="42" spans="1:8" ht="12.75" hidden="1">
      <c r="A42" s="55" t="s">
        <v>150</v>
      </c>
      <c r="B42" s="28" t="s">
        <v>232</v>
      </c>
      <c r="C42" s="28" t="s">
        <v>243</v>
      </c>
      <c r="D42" s="10" t="s">
        <v>260</v>
      </c>
      <c r="E42" s="10" t="s">
        <v>235</v>
      </c>
      <c r="F42" s="10" t="s">
        <v>233</v>
      </c>
      <c r="G42" s="19"/>
      <c r="H42" s="24">
        <f>H43</f>
        <v>185000</v>
      </c>
    </row>
    <row r="43" spans="1:8" ht="12.75" hidden="1">
      <c r="A43" s="60" t="s">
        <v>108</v>
      </c>
      <c r="B43" s="28" t="s">
        <v>232</v>
      </c>
      <c r="C43" s="28" t="s">
        <v>243</v>
      </c>
      <c r="D43" s="10" t="s">
        <v>260</v>
      </c>
      <c r="E43" s="10" t="s">
        <v>235</v>
      </c>
      <c r="F43" s="10" t="s">
        <v>233</v>
      </c>
      <c r="G43" s="19" t="s">
        <v>114</v>
      </c>
      <c r="H43" s="24">
        <f>190000-5000</f>
        <v>185000</v>
      </c>
    </row>
    <row r="44" spans="1:10" s="17" customFormat="1" ht="16.5" customHeight="1" hidden="1">
      <c r="A44" s="59" t="s">
        <v>156</v>
      </c>
      <c r="B44" s="29" t="s">
        <v>232</v>
      </c>
      <c r="C44" s="29" t="s">
        <v>244</v>
      </c>
      <c r="D44" s="26"/>
      <c r="E44" s="26"/>
      <c r="F44" s="26"/>
      <c r="G44" s="20"/>
      <c r="H44" s="25">
        <f>H45</f>
        <v>17000</v>
      </c>
      <c r="I44" s="53"/>
      <c r="J44" s="50"/>
    </row>
    <row r="45" spans="1:8" ht="12.75" hidden="1">
      <c r="A45" s="55" t="s">
        <v>156</v>
      </c>
      <c r="B45" s="28" t="s">
        <v>232</v>
      </c>
      <c r="C45" s="28" t="s">
        <v>244</v>
      </c>
      <c r="D45" s="10" t="s">
        <v>263</v>
      </c>
      <c r="E45" s="10" t="s">
        <v>233</v>
      </c>
      <c r="F45" s="10" t="s">
        <v>233</v>
      </c>
      <c r="G45" s="19"/>
      <c r="H45" s="24">
        <f>H46</f>
        <v>17000</v>
      </c>
    </row>
    <row r="46" spans="1:8" ht="12.75" hidden="1">
      <c r="A46" s="55" t="s">
        <v>151</v>
      </c>
      <c r="B46" s="28" t="s">
        <v>232</v>
      </c>
      <c r="C46" s="28" t="s">
        <v>244</v>
      </c>
      <c r="D46" s="10" t="s">
        <v>263</v>
      </c>
      <c r="E46" s="10" t="s">
        <v>237</v>
      </c>
      <c r="F46" s="10" t="s">
        <v>233</v>
      </c>
      <c r="G46" s="19"/>
      <c r="H46" s="24">
        <f>H47+H49</f>
        <v>17000</v>
      </c>
    </row>
    <row r="47" spans="1:8" ht="33.75" customHeight="1" hidden="1">
      <c r="A47" s="61" t="s">
        <v>264</v>
      </c>
      <c r="B47" s="28" t="s">
        <v>232</v>
      </c>
      <c r="C47" s="28" t="s">
        <v>244</v>
      </c>
      <c r="D47" s="10" t="s">
        <v>263</v>
      </c>
      <c r="E47" s="10" t="s">
        <v>237</v>
      </c>
      <c r="F47" s="10" t="s">
        <v>232</v>
      </c>
      <c r="G47" s="19"/>
      <c r="H47" s="24">
        <f>H48</f>
        <v>15000</v>
      </c>
    </row>
    <row r="48" spans="1:8" ht="12.75" hidden="1">
      <c r="A48" s="55" t="s">
        <v>108</v>
      </c>
      <c r="B48" s="28" t="s">
        <v>232</v>
      </c>
      <c r="C48" s="28" t="s">
        <v>244</v>
      </c>
      <c r="D48" s="10" t="s">
        <v>263</v>
      </c>
      <c r="E48" s="10" t="s">
        <v>237</v>
      </c>
      <c r="F48" s="10" t="s">
        <v>232</v>
      </c>
      <c r="G48" s="19" t="s">
        <v>114</v>
      </c>
      <c r="H48" s="24">
        <v>15000</v>
      </c>
    </row>
    <row r="49" spans="1:8" ht="42" customHeight="1" hidden="1">
      <c r="A49" s="62" t="s">
        <v>270</v>
      </c>
      <c r="B49" s="28" t="s">
        <v>232</v>
      </c>
      <c r="C49" s="28" t="s">
        <v>244</v>
      </c>
      <c r="D49" s="10" t="s">
        <v>263</v>
      </c>
      <c r="E49" s="10" t="s">
        <v>237</v>
      </c>
      <c r="F49" s="10" t="s">
        <v>234</v>
      </c>
      <c r="G49" s="19"/>
      <c r="H49" s="24">
        <f>H50</f>
        <v>2000</v>
      </c>
    </row>
    <row r="50" spans="1:8" ht="17.25" customHeight="1" hidden="1">
      <c r="A50" s="55" t="s">
        <v>108</v>
      </c>
      <c r="B50" s="28" t="s">
        <v>232</v>
      </c>
      <c r="C50" s="28" t="s">
        <v>244</v>
      </c>
      <c r="D50" s="10" t="s">
        <v>263</v>
      </c>
      <c r="E50" s="10" t="s">
        <v>237</v>
      </c>
      <c r="F50" s="10" t="s">
        <v>234</v>
      </c>
      <c r="G50" s="19" t="s">
        <v>114</v>
      </c>
      <c r="H50" s="24">
        <v>2000</v>
      </c>
    </row>
    <row r="51" spans="1:10" s="17" customFormat="1" ht="18" customHeight="1" hidden="1">
      <c r="A51" s="59" t="s">
        <v>303</v>
      </c>
      <c r="B51" s="29" t="s">
        <v>232</v>
      </c>
      <c r="C51" s="29" t="s">
        <v>246</v>
      </c>
      <c r="D51" s="26"/>
      <c r="E51" s="26"/>
      <c r="F51" s="26"/>
      <c r="G51" s="20"/>
      <c r="H51" s="25">
        <f>H52+H55+H69+H79+H65</f>
        <v>290054.6</v>
      </c>
      <c r="I51" s="53"/>
      <c r="J51" s="50"/>
    </row>
    <row r="52" spans="1:8" ht="12.75" hidden="1">
      <c r="A52" s="55" t="s">
        <v>158</v>
      </c>
      <c r="B52" s="28" t="s">
        <v>232</v>
      </c>
      <c r="C52" s="28" t="s">
        <v>246</v>
      </c>
      <c r="D52" s="10" t="s">
        <v>109</v>
      </c>
      <c r="E52" s="10" t="s">
        <v>233</v>
      </c>
      <c r="F52" s="10" t="s">
        <v>233</v>
      </c>
      <c r="G52" s="19"/>
      <c r="H52" s="24">
        <f>H53</f>
        <v>7652.3</v>
      </c>
    </row>
    <row r="53" spans="1:8" ht="12.75" hidden="1">
      <c r="A53" s="55" t="s">
        <v>152</v>
      </c>
      <c r="B53" s="28" t="s">
        <v>232</v>
      </c>
      <c r="C53" s="28" t="s">
        <v>246</v>
      </c>
      <c r="D53" s="10" t="s">
        <v>109</v>
      </c>
      <c r="E53" s="10" t="s">
        <v>65</v>
      </c>
      <c r="F53" s="10" t="s">
        <v>233</v>
      </c>
      <c r="G53" s="19"/>
      <c r="H53" s="24">
        <f>H54</f>
        <v>7652.3</v>
      </c>
    </row>
    <row r="54" spans="1:8" ht="14.25" customHeight="1" hidden="1">
      <c r="A54" s="55" t="s">
        <v>164</v>
      </c>
      <c r="B54" s="28" t="s">
        <v>232</v>
      </c>
      <c r="C54" s="28" t="s">
        <v>246</v>
      </c>
      <c r="D54" s="10" t="s">
        <v>109</v>
      </c>
      <c r="E54" s="10" t="s">
        <v>65</v>
      </c>
      <c r="F54" s="10" t="s">
        <v>233</v>
      </c>
      <c r="G54" s="19" t="s">
        <v>238</v>
      </c>
      <c r="H54" s="24">
        <v>7652.3</v>
      </c>
    </row>
    <row r="55" spans="1:8" ht="42.75" customHeight="1" hidden="1">
      <c r="A55" s="55" t="s">
        <v>125</v>
      </c>
      <c r="B55" s="28" t="s">
        <v>232</v>
      </c>
      <c r="C55" s="28" t="s">
        <v>246</v>
      </c>
      <c r="D55" s="10" t="s">
        <v>110</v>
      </c>
      <c r="E55" s="10" t="s">
        <v>233</v>
      </c>
      <c r="F55" s="10" t="s">
        <v>233</v>
      </c>
      <c r="G55" s="19"/>
      <c r="H55" s="24">
        <f>H56</f>
        <v>34973</v>
      </c>
    </row>
    <row r="56" spans="1:8" ht="12.75" hidden="1">
      <c r="A56" s="55" t="s">
        <v>159</v>
      </c>
      <c r="B56" s="28" t="s">
        <v>232</v>
      </c>
      <c r="C56" s="28" t="s">
        <v>246</v>
      </c>
      <c r="D56" s="10" t="s">
        <v>110</v>
      </c>
      <c r="E56" s="10" t="s">
        <v>236</v>
      </c>
      <c r="F56" s="10" t="s">
        <v>233</v>
      </c>
      <c r="G56" s="19"/>
      <c r="H56" s="24">
        <f>H57+H59+H61+H63</f>
        <v>34973</v>
      </c>
    </row>
    <row r="57" spans="1:8" ht="44.25" customHeight="1" hidden="1">
      <c r="A57" s="63" t="s">
        <v>276</v>
      </c>
      <c r="B57" s="28" t="s">
        <v>232</v>
      </c>
      <c r="C57" s="28" t="s">
        <v>246</v>
      </c>
      <c r="D57" s="10" t="s">
        <v>110</v>
      </c>
      <c r="E57" s="10" t="s">
        <v>236</v>
      </c>
      <c r="F57" s="10" t="s">
        <v>234</v>
      </c>
      <c r="G57" s="19"/>
      <c r="H57" s="24">
        <f>H58</f>
        <v>14000</v>
      </c>
    </row>
    <row r="58" spans="1:8" ht="12.75" hidden="1">
      <c r="A58" s="55" t="s">
        <v>164</v>
      </c>
      <c r="B58" s="28" t="s">
        <v>232</v>
      </c>
      <c r="C58" s="28" t="s">
        <v>246</v>
      </c>
      <c r="D58" s="10" t="s">
        <v>110</v>
      </c>
      <c r="E58" s="10" t="s">
        <v>236</v>
      </c>
      <c r="F58" s="10" t="s">
        <v>234</v>
      </c>
      <c r="G58" s="19" t="s">
        <v>238</v>
      </c>
      <c r="H58" s="24">
        <f>14000</f>
        <v>14000</v>
      </c>
    </row>
    <row r="59" spans="1:8" ht="33" customHeight="1" hidden="1">
      <c r="A59" s="64" t="s">
        <v>402</v>
      </c>
      <c r="B59" s="28" t="s">
        <v>232</v>
      </c>
      <c r="C59" s="28" t="s">
        <v>246</v>
      </c>
      <c r="D59" s="10" t="s">
        <v>110</v>
      </c>
      <c r="E59" s="10" t="s">
        <v>236</v>
      </c>
      <c r="F59" s="10" t="s">
        <v>237</v>
      </c>
      <c r="G59" s="19"/>
      <c r="H59" s="24">
        <f>H60</f>
        <v>5743</v>
      </c>
    </row>
    <row r="60" spans="1:8" ht="15.75" customHeight="1" hidden="1">
      <c r="A60" s="55" t="s">
        <v>164</v>
      </c>
      <c r="B60" s="28" t="s">
        <v>232</v>
      </c>
      <c r="C60" s="28" t="s">
        <v>246</v>
      </c>
      <c r="D60" s="10" t="s">
        <v>110</v>
      </c>
      <c r="E60" s="10" t="s">
        <v>236</v>
      </c>
      <c r="F60" s="10" t="s">
        <v>237</v>
      </c>
      <c r="G60" s="19" t="s">
        <v>238</v>
      </c>
      <c r="H60" s="24">
        <v>5743</v>
      </c>
    </row>
    <row r="61" spans="1:8" ht="58.5" customHeight="1" hidden="1">
      <c r="A61" s="64" t="s">
        <v>281</v>
      </c>
      <c r="B61" s="28" t="s">
        <v>232</v>
      </c>
      <c r="C61" s="28" t="s">
        <v>246</v>
      </c>
      <c r="D61" s="10" t="s">
        <v>110</v>
      </c>
      <c r="E61" s="10" t="s">
        <v>236</v>
      </c>
      <c r="F61" s="10" t="s">
        <v>240</v>
      </c>
      <c r="G61" s="19"/>
      <c r="H61" s="24">
        <f>H62</f>
        <v>13153</v>
      </c>
    </row>
    <row r="62" spans="1:8" ht="15.75" customHeight="1" hidden="1">
      <c r="A62" s="55" t="s">
        <v>164</v>
      </c>
      <c r="B62" s="28" t="s">
        <v>232</v>
      </c>
      <c r="C62" s="28" t="s">
        <v>246</v>
      </c>
      <c r="D62" s="10" t="s">
        <v>110</v>
      </c>
      <c r="E62" s="10" t="s">
        <v>236</v>
      </c>
      <c r="F62" s="10" t="s">
        <v>240</v>
      </c>
      <c r="G62" s="19" t="s">
        <v>238</v>
      </c>
      <c r="H62" s="24">
        <v>13153</v>
      </c>
    </row>
    <row r="63" spans="1:8" ht="33" customHeight="1" hidden="1">
      <c r="A63" s="65" t="s">
        <v>403</v>
      </c>
      <c r="B63" s="28" t="s">
        <v>232</v>
      </c>
      <c r="C63" s="28" t="s">
        <v>246</v>
      </c>
      <c r="D63" s="10" t="s">
        <v>110</v>
      </c>
      <c r="E63" s="10" t="s">
        <v>236</v>
      </c>
      <c r="F63" s="10" t="s">
        <v>243</v>
      </c>
      <c r="G63" s="19"/>
      <c r="H63" s="24">
        <f>H64</f>
        <v>2077</v>
      </c>
    </row>
    <row r="64" spans="1:8" ht="15.75" customHeight="1" hidden="1">
      <c r="A64" s="55" t="s">
        <v>164</v>
      </c>
      <c r="B64" s="28" t="s">
        <v>232</v>
      </c>
      <c r="C64" s="28" t="s">
        <v>246</v>
      </c>
      <c r="D64" s="10" t="s">
        <v>110</v>
      </c>
      <c r="E64" s="10" t="s">
        <v>236</v>
      </c>
      <c r="F64" s="10" t="s">
        <v>243</v>
      </c>
      <c r="G64" s="19" t="s">
        <v>238</v>
      </c>
      <c r="H64" s="24">
        <v>2077</v>
      </c>
    </row>
    <row r="65" spans="1:8" ht="46.5" customHeight="1" hidden="1">
      <c r="A65" s="55" t="s">
        <v>336</v>
      </c>
      <c r="B65" s="28" t="s">
        <v>232</v>
      </c>
      <c r="C65" s="28" t="s">
        <v>246</v>
      </c>
      <c r="D65" s="10" t="s">
        <v>334</v>
      </c>
      <c r="E65" s="10" t="s">
        <v>233</v>
      </c>
      <c r="F65" s="10" t="s">
        <v>233</v>
      </c>
      <c r="G65" s="19"/>
      <c r="H65" s="24">
        <f>H66</f>
        <v>20000</v>
      </c>
    </row>
    <row r="66" spans="1:8" ht="37.5" customHeight="1" hidden="1">
      <c r="A66" s="55" t="s">
        <v>335</v>
      </c>
      <c r="B66" s="28" t="s">
        <v>232</v>
      </c>
      <c r="C66" s="28" t="s">
        <v>246</v>
      </c>
      <c r="D66" s="10" t="s">
        <v>334</v>
      </c>
      <c r="E66" s="10" t="s">
        <v>234</v>
      </c>
      <c r="F66" s="10" t="s">
        <v>233</v>
      </c>
      <c r="G66" s="19"/>
      <c r="H66" s="24">
        <f>H67</f>
        <v>20000</v>
      </c>
    </row>
    <row r="67" spans="1:8" ht="51" customHeight="1" hidden="1">
      <c r="A67" s="55" t="s">
        <v>337</v>
      </c>
      <c r="B67" s="28" t="s">
        <v>232</v>
      </c>
      <c r="C67" s="28" t="s">
        <v>246</v>
      </c>
      <c r="D67" s="10" t="s">
        <v>334</v>
      </c>
      <c r="E67" s="10" t="s">
        <v>234</v>
      </c>
      <c r="F67" s="10" t="s">
        <v>232</v>
      </c>
      <c r="G67" s="19"/>
      <c r="H67" s="24">
        <f>H68</f>
        <v>20000</v>
      </c>
    </row>
    <row r="68" spans="1:8" ht="15.75" customHeight="1" hidden="1">
      <c r="A68" s="55" t="s">
        <v>164</v>
      </c>
      <c r="B68" s="28" t="s">
        <v>232</v>
      </c>
      <c r="C68" s="28" t="s">
        <v>246</v>
      </c>
      <c r="D68" s="10" t="s">
        <v>334</v>
      </c>
      <c r="E68" s="10" t="s">
        <v>234</v>
      </c>
      <c r="F68" s="10" t="s">
        <v>232</v>
      </c>
      <c r="G68" s="19" t="s">
        <v>238</v>
      </c>
      <c r="H68" s="24">
        <v>20000</v>
      </c>
    </row>
    <row r="69" spans="1:8" ht="28.5" customHeight="1" hidden="1">
      <c r="A69" s="55" t="s">
        <v>162</v>
      </c>
      <c r="B69" s="28" t="s">
        <v>232</v>
      </c>
      <c r="C69" s="28" t="s">
        <v>246</v>
      </c>
      <c r="D69" s="10" t="s">
        <v>296</v>
      </c>
      <c r="E69" s="10" t="s">
        <v>233</v>
      </c>
      <c r="F69" s="10" t="s">
        <v>233</v>
      </c>
      <c r="G69" s="19"/>
      <c r="H69" s="24">
        <f>H70</f>
        <v>191802.19999999998</v>
      </c>
    </row>
    <row r="70" spans="1:8" ht="12.75" hidden="1">
      <c r="A70" s="55" t="s">
        <v>250</v>
      </c>
      <c r="B70" s="28" t="s">
        <v>232</v>
      </c>
      <c r="C70" s="28" t="s">
        <v>246</v>
      </c>
      <c r="D70" s="10" t="s">
        <v>296</v>
      </c>
      <c r="E70" s="10" t="s">
        <v>235</v>
      </c>
      <c r="F70" s="10" t="s">
        <v>233</v>
      </c>
      <c r="G70" s="19"/>
      <c r="H70" s="24">
        <f>H71+H73+H75+H77</f>
        <v>191802.19999999998</v>
      </c>
    </row>
    <row r="71" spans="1:8" ht="30" customHeight="1" hidden="1">
      <c r="A71" s="63" t="s">
        <v>67</v>
      </c>
      <c r="B71" s="28" t="s">
        <v>232</v>
      </c>
      <c r="C71" s="28" t="s">
        <v>246</v>
      </c>
      <c r="D71" s="10" t="s">
        <v>296</v>
      </c>
      <c r="E71" s="10" t="s">
        <v>235</v>
      </c>
      <c r="F71" s="10" t="s">
        <v>98</v>
      </c>
      <c r="G71" s="19"/>
      <c r="H71" s="24">
        <f>H72</f>
        <v>347</v>
      </c>
    </row>
    <row r="72" spans="1:8" ht="12.75" hidden="1">
      <c r="A72" s="55" t="s">
        <v>164</v>
      </c>
      <c r="B72" s="28" t="s">
        <v>232</v>
      </c>
      <c r="C72" s="28" t="s">
        <v>246</v>
      </c>
      <c r="D72" s="10" t="s">
        <v>296</v>
      </c>
      <c r="E72" s="10" t="s">
        <v>235</v>
      </c>
      <c r="F72" s="10" t="s">
        <v>98</v>
      </c>
      <c r="G72" s="19" t="s">
        <v>238</v>
      </c>
      <c r="H72" s="24">
        <v>347</v>
      </c>
    </row>
    <row r="73" spans="1:8" ht="46.5" customHeight="1" hidden="1">
      <c r="A73" s="62" t="s">
        <v>292</v>
      </c>
      <c r="B73" s="28" t="s">
        <v>232</v>
      </c>
      <c r="C73" s="28" t="s">
        <v>246</v>
      </c>
      <c r="D73" s="10" t="s">
        <v>296</v>
      </c>
      <c r="E73" s="10" t="s">
        <v>235</v>
      </c>
      <c r="F73" s="10" t="s">
        <v>99</v>
      </c>
      <c r="G73" s="19"/>
      <c r="H73" s="24">
        <f>H74</f>
        <v>890.8</v>
      </c>
    </row>
    <row r="74" spans="1:8" ht="12.75" hidden="1">
      <c r="A74" s="55" t="s">
        <v>108</v>
      </c>
      <c r="B74" s="28" t="s">
        <v>232</v>
      </c>
      <c r="C74" s="28" t="s">
        <v>246</v>
      </c>
      <c r="D74" s="10" t="s">
        <v>296</v>
      </c>
      <c r="E74" s="10" t="s">
        <v>235</v>
      </c>
      <c r="F74" s="10" t="s">
        <v>99</v>
      </c>
      <c r="G74" s="19" t="s">
        <v>114</v>
      </c>
      <c r="H74" s="24">
        <f>1390.8-500</f>
        <v>890.8</v>
      </c>
    </row>
    <row r="75" spans="1:8" ht="25.5" customHeight="1" hidden="1">
      <c r="A75" s="62" t="s">
        <v>282</v>
      </c>
      <c r="B75" s="28" t="s">
        <v>232</v>
      </c>
      <c r="C75" s="28" t="s">
        <v>246</v>
      </c>
      <c r="D75" s="10" t="s">
        <v>296</v>
      </c>
      <c r="E75" s="10" t="s">
        <v>235</v>
      </c>
      <c r="F75" s="10" t="s">
        <v>312</v>
      </c>
      <c r="G75" s="19"/>
      <c r="H75" s="24">
        <f>H76</f>
        <v>190064.4</v>
      </c>
    </row>
    <row r="76" spans="1:8" ht="15" customHeight="1" hidden="1">
      <c r="A76" s="55" t="s">
        <v>108</v>
      </c>
      <c r="B76" s="28" t="s">
        <v>232</v>
      </c>
      <c r="C76" s="28" t="s">
        <v>246</v>
      </c>
      <c r="D76" s="10" t="s">
        <v>296</v>
      </c>
      <c r="E76" s="10" t="s">
        <v>235</v>
      </c>
      <c r="F76" s="10" t="s">
        <v>312</v>
      </c>
      <c r="G76" s="19" t="s">
        <v>114</v>
      </c>
      <c r="H76" s="24">
        <f>140364.4-30000-300+80000</f>
        <v>190064.4</v>
      </c>
    </row>
    <row r="77" spans="1:8" ht="33" customHeight="1" hidden="1">
      <c r="A77" s="55" t="s">
        <v>424</v>
      </c>
      <c r="B77" s="28" t="s">
        <v>232</v>
      </c>
      <c r="C77" s="28" t="s">
        <v>246</v>
      </c>
      <c r="D77" s="10" t="s">
        <v>296</v>
      </c>
      <c r="E77" s="10" t="s">
        <v>235</v>
      </c>
      <c r="F77" s="10" t="s">
        <v>423</v>
      </c>
      <c r="G77" s="19"/>
      <c r="H77" s="24">
        <f>H78</f>
        <v>500</v>
      </c>
    </row>
    <row r="78" spans="1:8" ht="15" customHeight="1" hidden="1">
      <c r="A78" s="55" t="s">
        <v>164</v>
      </c>
      <c r="B78" s="28" t="s">
        <v>232</v>
      </c>
      <c r="C78" s="28" t="s">
        <v>246</v>
      </c>
      <c r="D78" s="10" t="s">
        <v>296</v>
      </c>
      <c r="E78" s="10" t="s">
        <v>235</v>
      </c>
      <c r="F78" s="10" t="s">
        <v>423</v>
      </c>
      <c r="G78" s="19" t="s">
        <v>238</v>
      </c>
      <c r="H78" s="24">
        <v>500</v>
      </c>
    </row>
    <row r="79" spans="1:8" ht="17.25" customHeight="1" hidden="1">
      <c r="A79" s="55" t="s">
        <v>230</v>
      </c>
      <c r="B79" s="28" t="s">
        <v>232</v>
      </c>
      <c r="C79" s="28" t="s">
        <v>246</v>
      </c>
      <c r="D79" s="10" t="s">
        <v>189</v>
      </c>
      <c r="E79" s="10" t="s">
        <v>233</v>
      </c>
      <c r="F79" s="10" t="s">
        <v>233</v>
      </c>
      <c r="G79" s="19"/>
      <c r="H79" s="24">
        <f>H80+H82+H90+H84</f>
        <v>35627.1</v>
      </c>
    </row>
    <row r="80" spans="1:8" ht="42" customHeight="1" hidden="1">
      <c r="A80" s="62" t="s">
        <v>397</v>
      </c>
      <c r="B80" s="28" t="s">
        <v>232</v>
      </c>
      <c r="C80" s="28" t="s">
        <v>246</v>
      </c>
      <c r="D80" s="10" t="s">
        <v>189</v>
      </c>
      <c r="E80" s="10" t="s">
        <v>232</v>
      </c>
      <c r="F80" s="10" t="s">
        <v>233</v>
      </c>
      <c r="G80" s="19"/>
      <c r="H80" s="24">
        <f>H81</f>
        <v>3950</v>
      </c>
    </row>
    <row r="81" spans="1:8" ht="12.75" hidden="1">
      <c r="A81" s="55" t="s">
        <v>164</v>
      </c>
      <c r="B81" s="28" t="s">
        <v>232</v>
      </c>
      <c r="C81" s="28" t="s">
        <v>246</v>
      </c>
      <c r="D81" s="10" t="s">
        <v>189</v>
      </c>
      <c r="E81" s="10" t="s">
        <v>232</v>
      </c>
      <c r="F81" s="10" t="s">
        <v>233</v>
      </c>
      <c r="G81" s="19" t="s">
        <v>238</v>
      </c>
      <c r="H81" s="24">
        <v>3950</v>
      </c>
    </row>
    <row r="82" spans="1:8" ht="42.75" customHeight="1" hidden="1">
      <c r="A82" s="62" t="s">
        <v>398</v>
      </c>
      <c r="B82" s="28" t="s">
        <v>232</v>
      </c>
      <c r="C82" s="28" t="s">
        <v>246</v>
      </c>
      <c r="D82" s="10" t="s">
        <v>189</v>
      </c>
      <c r="E82" s="10" t="s">
        <v>234</v>
      </c>
      <c r="F82" s="10" t="s">
        <v>233</v>
      </c>
      <c r="G82" s="19"/>
      <c r="H82" s="24">
        <f>H83</f>
        <v>953</v>
      </c>
    </row>
    <row r="83" spans="1:8" ht="12.75" hidden="1">
      <c r="A83" s="55" t="s">
        <v>164</v>
      </c>
      <c r="B83" s="28" t="s">
        <v>232</v>
      </c>
      <c r="C83" s="28" t="s">
        <v>246</v>
      </c>
      <c r="D83" s="10" t="s">
        <v>189</v>
      </c>
      <c r="E83" s="10" t="s">
        <v>234</v>
      </c>
      <c r="F83" s="10" t="s">
        <v>233</v>
      </c>
      <c r="G83" s="19" t="s">
        <v>238</v>
      </c>
      <c r="H83" s="24">
        <v>953</v>
      </c>
    </row>
    <row r="84" spans="1:8" ht="30.75" customHeight="1" hidden="1">
      <c r="A84" s="63" t="s">
        <v>370</v>
      </c>
      <c r="B84" s="28" t="s">
        <v>232</v>
      </c>
      <c r="C84" s="28" t="s">
        <v>246</v>
      </c>
      <c r="D84" s="10" t="s">
        <v>189</v>
      </c>
      <c r="E84" s="10" t="s">
        <v>235</v>
      </c>
      <c r="F84" s="10" t="s">
        <v>233</v>
      </c>
      <c r="G84" s="19"/>
      <c r="H84" s="24">
        <f>H85</f>
        <v>24000</v>
      </c>
    </row>
    <row r="85" spans="1:8" ht="16.5" customHeight="1" hidden="1">
      <c r="A85" s="55" t="s">
        <v>164</v>
      </c>
      <c r="B85" s="28" t="s">
        <v>232</v>
      </c>
      <c r="C85" s="28" t="s">
        <v>246</v>
      </c>
      <c r="D85" s="10" t="s">
        <v>189</v>
      </c>
      <c r="E85" s="10" t="s">
        <v>235</v>
      </c>
      <c r="F85" s="10" t="s">
        <v>233</v>
      </c>
      <c r="G85" s="19" t="s">
        <v>238</v>
      </c>
      <c r="H85" s="24">
        <f>H87+H89</f>
        <v>24000</v>
      </c>
    </row>
    <row r="86" spans="1:8" ht="45.75" customHeight="1" hidden="1">
      <c r="A86" s="63" t="s">
        <v>421</v>
      </c>
      <c r="B86" s="28" t="s">
        <v>232</v>
      </c>
      <c r="C86" s="28" t="s">
        <v>246</v>
      </c>
      <c r="D86" s="10" t="s">
        <v>189</v>
      </c>
      <c r="E86" s="10" t="s">
        <v>235</v>
      </c>
      <c r="F86" s="10" t="s">
        <v>232</v>
      </c>
      <c r="G86" s="19"/>
      <c r="H86" s="24">
        <f>H87</f>
        <v>4520</v>
      </c>
    </row>
    <row r="87" spans="1:8" ht="21" customHeight="1" hidden="1">
      <c r="A87" s="55" t="s">
        <v>164</v>
      </c>
      <c r="B87" s="28" t="s">
        <v>232</v>
      </c>
      <c r="C87" s="28" t="s">
        <v>246</v>
      </c>
      <c r="D87" s="10" t="s">
        <v>189</v>
      </c>
      <c r="E87" s="10" t="s">
        <v>235</v>
      </c>
      <c r="F87" s="10" t="s">
        <v>232</v>
      </c>
      <c r="G87" s="19" t="s">
        <v>238</v>
      </c>
      <c r="H87" s="24">
        <v>4520</v>
      </c>
    </row>
    <row r="88" spans="1:8" ht="46.5" customHeight="1" hidden="1">
      <c r="A88" s="63" t="s">
        <v>369</v>
      </c>
      <c r="B88" s="28" t="s">
        <v>232</v>
      </c>
      <c r="C88" s="28" t="s">
        <v>246</v>
      </c>
      <c r="D88" s="10" t="s">
        <v>189</v>
      </c>
      <c r="E88" s="10" t="s">
        <v>235</v>
      </c>
      <c r="F88" s="10" t="s">
        <v>234</v>
      </c>
      <c r="G88" s="19"/>
      <c r="H88" s="24">
        <f>H89</f>
        <v>19480</v>
      </c>
    </row>
    <row r="89" spans="1:8" ht="16.5" customHeight="1" hidden="1">
      <c r="A89" s="55" t="s">
        <v>164</v>
      </c>
      <c r="B89" s="28" t="s">
        <v>232</v>
      </c>
      <c r="C89" s="28" t="s">
        <v>246</v>
      </c>
      <c r="D89" s="10" t="s">
        <v>189</v>
      </c>
      <c r="E89" s="10" t="s">
        <v>235</v>
      </c>
      <c r="F89" s="10" t="s">
        <v>234</v>
      </c>
      <c r="G89" s="19" t="s">
        <v>238</v>
      </c>
      <c r="H89" s="24">
        <f>2500+11980+5000</f>
        <v>19480</v>
      </c>
    </row>
    <row r="90" spans="1:8" ht="41.25" customHeight="1" hidden="1">
      <c r="A90" s="63" t="s">
        <v>399</v>
      </c>
      <c r="B90" s="28" t="s">
        <v>232</v>
      </c>
      <c r="C90" s="28" t="s">
        <v>246</v>
      </c>
      <c r="D90" s="10" t="s">
        <v>189</v>
      </c>
      <c r="E90" s="10" t="s">
        <v>236</v>
      </c>
      <c r="F90" s="10" t="s">
        <v>233</v>
      </c>
      <c r="G90" s="19"/>
      <c r="H90" s="24">
        <f>H91</f>
        <v>6724.1</v>
      </c>
    </row>
    <row r="91" spans="1:8" ht="12.75" hidden="1">
      <c r="A91" s="55" t="s">
        <v>164</v>
      </c>
      <c r="B91" s="28" t="s">
        <v>232</v>
      </c>
      <c r="C91" s="28" t="s">
        <v>246</v>
      </c>
      <c r="D91" s="10" t="s">
        <v>189</v>
      </c>
      <c r="E91" s="10" t="s">
        <v>236</v>
      </c>
      <c r="F91" s="10" t="s">
        <v>233</v>
      </c>
      <c r="G91" s="19" t="s">
        <v>238</v>
      </c>
      <c r="H91" s="24">
        <v>6724.1</v>
      </c>
    </row>
    <row r="92" spans="1:10" s="17" customFormat="1" ht="31.5" customHeight="1">
      <c r="A92" s="66" t="s">
        <v>231</v>
      </c>
      <c r="B92" s="29" t="s">
        <v>235</v>
      </c>
      <c r="C92" s="29"/>
      <c r="D92" s="26"/>
      <c r="E92" s="26"/>
      <c r="F92" s="26"/>
      <c r="G92" s="20"/>
      <c r="H92" s="25">
        <f>H93</f>
        <v>11934.5</v>
      </c>
      <c r="I92" s="53"/>
      <c r="J92" s="50"/>
    </row>
    <row r="93" spans="1:10" s="17" customFormat="1" ht="45" customHeight="1" hidden="1">
      <c r="A93" s="67" t="s">
        <v>304</v>
      </c>
      <c r="B93" s="29" t="s">
        <v>235</v>
      </c>
      <c r="C93" s="29" t="s">
        <v>247</v>
      </c>
      <c r="D93" s="26"/>
      <c r="E93" s="26"/>
      <c r="F93" s="26"/>
      <c r="G93" s="20"/>
      <c r="H93" s="25">
        <f>H94+H97+H101</f>
        <v>11934.5</v>
      </c>
      <c r="I93" s="53"/>
      <c r="J93" s="50"/>
    </row>
    <row r="94" spans="1:8" ht="17.25" customHeight="1" hidden="1">
      <c r="A94" s="55" t="s">
        <v>200</v>
      </c>
      <c r="B94" s="28" t="s">
        <v>235</v>
      </c>
      <c r="C94" s="28" t="s">
        <v>247</v>
      </c>
      <c r="D94" s="10" t="s">
        <v>185</v>
      </c>
      <c r="E94" s="10" t="s">
        <v>233</v>
      </c>
      <c r="F94" s="10" t="s">
        <v>233</v>
      </c>
      <c r="G94" s="19"/>
      <c r="H94" s="24">
        <f>H95</f>
        <v>361.5</v>
      </c>
    </row>
    <row r="95" spans="1:10" s="16" customFormat="1" ht="31.5" customHeight="1" hidden="1">
      <c r="A95" s="55" t="s">
        <v>201</v>
      </c>
      <c r="B95" s="28" t="s">
        <v>235</v>
      </c>
      <c r="C95" s="28" t="s">
        <v>247</v>
      </c>
      <c r="D95" s="10" t="s">
        <v>185</v>
      </c>
      <c r="E95" s="10" t="s">
        <v>232</v>
      </c>
      <c r="F95" s="10" t="s">
        <v>233</v>
      </c>
      <c r="G95" s="19"/>
      <c r="H95" s="24">
        <f>H96</f>
        <v>361.5</v>
      </c>
      <c r="I95" s="54"/>
      <c r="J95" s="51"/>
    </row>
    <row r="96" spans="1:8" ht="16.5" customHeight="1" hidden="1">
      <c r="A96" s="68" t="s">
        <v>104</v>
      </c>
      <c r="B96" s="28" t="s">
        <v>235</v>
      </c>
      <c r="C96" s="28" t="s">
        <v>247</v>
      </c>
      <c r="D96" s="10" t="s">
        <v>185</v>
      </c>
      <c r="E96" s="10" t="s">
        <v>232</v>
      </c>
      <c r="F96" s="10" t="s">
        <v>233</v>
      </c>
      <c r="G96" s="19" t="s">
        <v>109</v>
      </c>
      <c r="H96" s="24">
        <v>361.5</v>
      </c>
    </row>
    <row r="97" spans="1:8" ht="45" customHeight="1" hidden="1">
      <c r="A97" s="55" t="s">
        <v>329</v>
      </c>
      <c r="B97" s="28" t="s">
        <v>235</v>
      </c>
      <c r="C97" s="28" t="s">
        <v>247</v>
      </c>
      <c r="D97" s="10" t="s">
        <v>328</v>
      </c>
      <c r="E97" s="10" t="s">
        <v>233</v>
      </c>
      <c r="F97" s="10" t="s">
        <v>233</v>
      </c>
      <c r="G97" s="19"/>
      <c r="H97" s="24">
        <f>H98</f>
        <v>2573</v>
      </c>
    </row>
    <row r="98" spans="1:8" ht="16.5" customHeight="1" hidden="1">
      <c r="A98" s="55" t="s">
        <v>160</v>
      </c>
      <c r="B98" s="28" t="s">
        <v>235</v>
      </c>
      <c r="C98" s="28" t="s">
        <v>247</v>
      </c>
      <c r="D98" s="10" t="s">
        <v>328</v>
      </c>
      <c r="E98" s="10" t="s">
        <v>66</v>
      </c>
      <c r="F98" s="10" t="s">
        <v>233</v>
      </c>
      <c r="G98" s="19"/>
      <c r="H98" s="24">
        <f>H99</f>
        <v>2573</v>
      </c>
    </row>
    <row r="99" spans="1:8" ht="30" customHeight="1" hidden="1">
      <c r="A99" s="55" t="s">
        <v>154</v>
      </c>
      <c r="B99" s="28" t="s">
        <v>235</v>
      </c>
      <c r="C99" s="28" t="s">
        <v>247</v>
      </c>
      <c r="D99" s="10" t="s">
        <v>328</v>
      </c>
      <c r="E99" s="10" t="s">
        <v>66</v>
      </c>
      <c r="F99" s="10" t="s">
        <v>66</v>
      </c>
      <c r="G99" s="19"/>
      <c r="H99" s="24">
        <f>H100</f>
        <v>2573</v>
      </c>
    </row>
    <row r="100" spans="1:8" ht="18" customHeight="1" hidden="1">
      <c r="A100" s="68" t="s">
        <v>104</v>
      </c>
      <c r="B100" s="28" t="s">
        <v>235</v>
      </c>
      <c r="C100" s="28" t="s">
        <v>247</v>
      </c>
      <c r="D100" s="10" t="s">
        <v>328</v>
      </c>
      <c r="E100" s="10" t="s">
        <v>66</v>
      </c>
      <c r="F100" s="10" t="s">
        <v>66</v>
      </c>
      <c r="G100" s="19" t="s">
        <v>109</v>
      </c>
      <c r="H100" s="24">
        <v>2573</v>
      </c>
    </row>
    <row r="101" spans="1:8" ht="15.75" customHeight="1" hidden="1">
      <c r="A101" s="68" t="s">
        <v>368</v>
      </c>
      <c r="B101" s="28" t="s">
        <v>235</v>
      </c>
      <c r="C101" s="28" t="s">
        <v>247</v>
      </c>
      <c r="D101" s="10" t="s">
        <v>367</v>
      </c>
      <c r="E101" s="10" t="s">
        <v>233</v>
      </c>
      <c r="F101" s="10" t="s">
        <v>233</v>
      </c>
      <c r="G101" s="19"/>
      <c r="H101" s="24">
        <f>H102</f>
        <v>9000</v>
      </c>
    </row>
    <row r="102" spans="1:8" ht="17.25" customHeight="1" hidden="1">
      <c r="A102" s="55" t="s">
        <v>160</v>
      </c>
      <c r="B102" s="28" t="s">
        <v>235</v>
      </c>
      <c r="C102" s="28" t="s">
        <v>247</v>
      </c>
      <c r="D102" s="10" t="s">
        <v>367</v>
      </c>
      <c r="E102" s="10" t="s">
        <v>66</v>
      </c>
      <c r="F102" s="10" t="s">
        <v>233</v>
      </c>
      <c r="G102" s="19"/>
      <c r="H102" s="24">
        <f>H104</f>
        <v>9000</v>
      </c>
    </row>
    <row r="103" spans="1:8" ht="28.5" customHeight="1" hidden="1">
      <c r="A103" s="55" t="s">
        <v>154</v>
      </c>
      <c r="B103" s="28" t="s">
        <v>235</v>
      </c>
      <c r="C103" s="28" t="s">
        <v>247</v>
      </c>
      <c r="D103" s="10" t="s">
        <v>367</v>
      </c>
      <c r="E103" s="10" t="s">
        <v>66</v>
      </c>
      <c r="F103" s="10" t="s">
        <v>66</v>
      </c>
      <c r="G103" s="19"/>
      <c r="H103" s="24">
        <f>H104</f>
        <v>9000</v>
      </c>
    </row>
    <row r="104" spans="1:8" ht="15" customHeight="1" hidden="1">
      <c r="A104" s="68" t="s">
        <v>104</v>
      </c>
      <c r="B104" s="28" t="s">
        <v>235</v>
      </c>
      <c r="C104" s="28" t="s">
        <v>247</v>
      </c>
      <c r="D104" s="10" t="s">
        <v>367</v>
      </c>
      <c r="E104" s="10" t="s">
        <v>66</v>
      </c>
      <c r="F104" s="10" t="s">
        <v>66</v>
      </c>
      <c r="G104" s="19" t="s">
        <v>109</v>
      </c>
      <c r="H104" s="24">
        <v>9000</v>
      </c>
    </row>
    <row r="105" spans="1:10" s="17" customFormat="1" ht="18" customHeight="1">
      <c r="A105" s="59" t="s">
        <v>248</v>
      </c>
      <c r="B105" s="29" t="s">
        <v>236</v>
      </c>
      <c r="C105" s="29"/>
      <c r="D105" s="26"/>
      <c r="E105" s="26"/>
      <c r="F105" s="26"/>
      <c r="G105" s="20"/>
      <c r="H105" s="25">
        <f>H106+H130+H125</f>
        <v>258254</v>
      </c>
      <c r="I105" s="53"/>
      <c r="J105" s="50"/>
    </row>
    <row r="106" spans="1:10" s="17" customFormat="1" ht="17.25" customHeight="1" hidden="1">
      <c r="A106" s="59" t="s">
        <v>221</v>
      </c>
      <c r="B106" s="29" t="s">
        <v>236</v>
      </c>
      <c r="C106" s="29" t="s">
        <v>241</v>
      </c>
      <c r="D106" s="30"/>
      <c r="E106" s="30"/>
      <c r="F106" s="30"/>
      <c r="G106" s="20"/>
      <c r="H106" s="25">
        <f>H107+H113+H119</f>
        <v>96809</v>
      </c>
      <c r="I106" s="53"/>
      <c r="J106" s="50"/>
    </row>
    <row r="107" spans="1:8" ht="15" customHeight="1" hidden="1">
      <c r="A107" s="55" t="s">
        <v>290</v>
      </c>
      <c r="B107" s="28" t="s">
        <v>236</v>
      </c>
      <c r="C107" s="28" t="s">
        <v>241</v>
      </c>
      <c r="D107" s="10" t="s">
        <v>217</v>
      </c>
      <c r="E107" s="10" t="s">
        <v>233</v>
      </c>
      <c r="F107" s="10" t="s">
        <v>233</v>
      </c>
      <c r="G107" s="19"/>
      <c r="H107" s="24">
        <f>H108</f>
        <v>1559</v>
      </c>
    </row>
    <row r="108" spans="1:8" ht="28.5" customHeight="1" hidden="1">
      <c r="A108" s="55" t="s">
        <v>286</v>
      </c>
      <c r="B108" s="28" t="s">
        <v>236</v>
      </c>
      <c r="C108" s="28" t="s">
        <v>241</v>
      </c>
      <c r="D108" s="10" t="s">
        <v>217</v>
      </c>
      <c r="E108" s="10" t="s">
        <v>235</v>
      </c>
      <c r="F108" s="10" t="s">
        <v>233</v>
      </c>
      <c r="G108" s="19"/>
      <c r="H108" s="24">
        <f>H109+H111</f>
        <v>1559</v>
      </c>
    </row>
    <row r="109" spans="1:8" ht="51" hidden="1">
      <c r="A109" s="63" t="s">
        <v>284</v>
      </c>
      <c r="B109" s="28" t="s">
        <v>236</v>
      </c>
      <c r="C109" s="28" t="s">
        <v>241</v>
      </c>
      <c r="D109" s="10" t="s">
        <v>217</v>
      </c>
      <c r="E109" s="10" t="s">
        <v>235</v>
      </c>
      <c r="F109" s="10" t="s">
        <v>237</v>
      </c>
      <c r="G109" s="19"/>
      <c r="H109" s="24">
        <f>H110</f>
        <v>432</v>
      </c>
    </row>
    <row r="110" spans="1:8" ht="12.75" hidden="1">
      <c r="A110" s="55" t="s">
        <v>107</v>
      </c>
      <c r="B110" s="28" t="s">
        <v>236</v>
      </c>
      <c r="C110" s="28" t="s">
        <v>241</v>
      </c>
      <c r="D110" s="10" t="s">
        <v>217</v>
      </c>
      <c r="E110" s="10" t="s">
        <v>235</v>
      </c>
      <c r="F110" s="10" t="s">
        <v>237</v>
      </c>
      <c r="G110" s="19" t="s">
        <v>113</v>
      </c>
      <c r="H110" s="24">
        <v>432</v>
      </c>
    </row>
    <row r="111" spans="1:8" ht="43.5" customHeight="1" hidden="1">
      <c r="A111" s="63" t="s">
        <v>344</v>
      </c>
      <c r="B111" s="28" t="s">
        <v>236</v>
      </c>
      <c r="C111" s="28" t="s">
        <v>241</v>
      </c>
      <c r="D111" s="10" t="s">
        <v>217</v>
      </c>
      <c r="E111" s="10" t="s">
        <v>235</v>
      </c>
      <c r="F111" s="10" t="s">
        <v>239</v>
      </c>
      <c r="G111" s="19"/>
      <c r="H111" s="24">
        <f>H112</f>
        <v>1127</v>
      </c>
    </row>
    <row r="112" spans="1:8" ht="12.75" hidden="1">
      <c r="A112" s="55" t="s">
        <v>107</v>
      </c>
      <c r="B112" s="28" t="s">
        <v>236</v>
      </c>
      <c r="C112" s="28" t="s">
        <v>241</v>
      </c>
      <c r="D112" s="10" t="s">
        <v>217</v>
      </c>
      <c r="E112" s="10" t="s">
        <v>235</v>
      </c>
      <c r="F112" s="10" t="s">
        <v>239</v>
      </c>
      <c r="G112" s="19" t="s">
        <v>113</v>
      </c>
      <c r="H112" s="24">
        <v>1127</v>
      </c>
    </row>
    <row r="113" spans="1:8" ht="18.75" customHeight="1" hidden="1">
      <c r="A113" s="55" t="s">
        <v>222</v>
      </c>
      <c r="B113" s="28" t="s">
        <v>236</v>
      </c>
      <c r="C113" s="28" t="s">
        <v>241</v>
      </c>
      <c r="D113" s="10" t="s">
        <v>218</v>
      </c>
      <c r="E113" s="10" t="s">
        <v>233</v>
      </c>
      <c r="F113" s="10" t="s">
        <v>233</v>
      </c>
      <c r="G113" s="19"/>
      <c r="H113" s="24">
        <f>H114</f>
        <v>40584</v>
      </c>
    </row>
    <row r="114" spans="1:8" ht="15" customHeight="1" hidden="1">
      <c r="A114" s="55" t="s">
        <v>223</v>
      </c>
      <c r="B114" s="28" t="s">
        <v>236</v>
      </c>
      <c r="C114" s="28" t="s">
        <v>241</v>
      </c>
      <c r="D114" s="10" t="s">
        <v>218</v>
      </c>
      <c r="E114" s="10" t="s">
        <v>234</v>
      </c>
      <c r="F114" s="10" t="s">
        <v>233</v>
      </c>
      <c r="G114" s="19"/>
      <c r="H114" s="24">
        <f>H115+H117</f>
        <v>40584</v>
      </c>
    </row>
    <row r="115" spans="1:8" ht="80.25" customHeight="1" hidden="1">
      <c r="A115" s="69" t="s">
        <v>353</v>
      </c>
      <c r="B115" s="28" t="s">
        <v>236</v>
      </c>
      <c r="C115" s="28" t="s">
        <v>241</v>
      </c>
      <c r="D115" s="10" t="s">
        <v>218</v>
      </c>
      <c r="E115" s="10" t="s">
        <v>234</v>
      </c>
      <c r="F115" s="10" t="s">
        <v>232</v>
      </c>
      <c r="G115" s="19"/>
      <c r="H115" s="24">
        <f>H116</f>
        <v>27989</v>
      </c>
    </row>
    <row r="116" spans="1:8" ht="15" customHeight="1" hidden="1">
      <c r="A116" s="55" t="s">
        <v>107</v>
      </c>
      <c r="B116" s="28" t="s">
        <v>236</v>
      </c>
      <c r="C116" s="28" t="s">
        <v>241</v>
      </c>
      <c r="D116" s="10" t="s">
        <v>218</v>
      </c>
      <c r="E116" s="10" t="s">
        <v>234</v>
      </c>
      <c r="F116" s="10" t="s">
        <v>232</v>
      </c>
      <c r="G116" s="19" t="s">
        <v>113</v>
      </c>
      <c r="H116" s="24">
        <v>27989</v>
      </c>
    </row>
    <row r="117" spans="1:8" ht="30" customHeight="1" hidden="1">
      <c r="A117" s="63" t="s">
        <v>346</v>
      </c>
      <c r="B117" s="28" t="s">
        <v>236</v>
      </c>
      <c r="C117" s="28" t="s">
        <v>241</v>
      </c>
      <c r="D117" s="10" t="s">
        <v>218</v>
      </c>
      <c r="E117" s="10" t="s">
        <v>234</v>
      </c>
      <c r="F117" s="10" t="s">
        <v>234</v>
      </c>
      <c r="G117" s="19"/>
      <c r="H117" s="24">
        <f>H118</f>
        <v>12595</v>
      </c>
    </row>
    <row r="118" spans="1:8" ht="12.75" hidden="1">
      <c r="A118" s="55" t="s">
        <v>107</v>
      </c>
      <c r="B118" s="28" t="s">
        <v>236</v>
      </c>
      <c r="C118" s="28" t="s">
        <v>241</v>
      </c>
      <c r="D118" s="10" t="s">
        <v>218</v>
      </c>
      <c r="E118" s="10" t="s">
        <v>234</v>
      </c>
      <c r="F118" s="10" t="s">
        <v>234</v>
      </c>
      <c r="G118" s="19" t="s">
        <v>113</v>
      </c>
      <c r="H118" s="24">
        <v>12595</v>
      </c>
    </row>
    <row r="119" spans="1:8" ht="16.5" customHeight="1" hidden="1">
      <c r="A119" s="55" t="s">
        <v>224</v>
      </c>
      <c r="B119" s="28" t="s">
        <v>236</v>
      </c>
      <c r="C119" s="28" t="s">
        <v>241</v>
      </c>
      <c r="D119" s="10" t="s">
        <v>68</v>
      </c>
      <c r="E119" s="10" t="s">
        <v>233</v>
      </c>
      <c r="F119" s="10" t="s">
        <v>233</v>
      </c>
      <c r="G119" s="19"/>
      <c r="H119" s="24">
        <f>H120</f>
        <v>54666</v>
      </c>
    </row>
    <row r="120" spans="1:8" ht="32.25" customHeight="1" hidden="1">
      <c r="A120" s="55" t="s">
        <v>297</v>
      </c>
      <c r="B120" s="28" t="s">
        <v>236</v>
      </c>
      <c r="C120" s="28" t="s">
        <v>241</v>
      </c>
      <c r="D120" s="10" t="s">
        <v>68</v>
      </c>
      <c r="E120" s="10" t="s">
        <v>232</v>
      </c>
      <c r="F120" s="10" t="s">
        <v>233</v>
      </c>
      <c r="G120" s="19"/>
      <c r="H120" s="24">
        <f>H121+H123</f>
        <v>54666</v>
      </c>
    </row>
    <row r="121" spans="1:8" ht="81" customHeight="1" hidden="1">
      <c r="A121" s="65" t="s">
        <v>354</v>
      </c>
      <c r="B121" s="28" t="s">
        <v>236</v>
      </c>
      <c r="C121" s="28" t="s">
        <v>241</v>
      </c>
      <c r="D121" s="10" t="s">
        <v>68</v>
      </c>
      <c r="E121" s="10" t="s">
        <v>232</v>
      </c>
      <c r="F121" s="10" t="s">
        <v>235</v>
      </c>
      <c r="G121" s="19"/>
      <c r="H121" s="24">
        <f>H122</f>
        <v>45666</v>
      </c>
    </row>
    <row r="122" spans="1:8" ht="18" customHeight="1" hidden="1">
      <c r="A122" s="55" t="s">
        <v>107</v>
      </c>
      <c r="B122" s="28" t="s">
        <v>236</v>
      </c>
      <c r="C122" s="28" t="s">
        <v>241</v>
      </c>
      <c r="D122" s="10" t="s">
        <v>68</v>
      </c>
      <c r="E122" s="10" t="s">
        <v>232</v>
      </c>
      <c r="F122" s="10" t="s">
        <v>235</v>
      </c>
      <c r="G122" s="19" t="s">
        <v>113</v>
      </c>
      <c r="H122" s="24">
        <v>45666</v>
      </c>
    </row>
    <row r="123" spans="1:8" ht="27.75" customHeight="1" hidden="1">
      <c r="A123" s="63" t="s">
        <v>347</v>
      </c>
      <c r="B123" s="28" t="s">
        <v>236</v>
      </c>
      <c r="C123" s="28" t="s">
        <v>241</v>
      </c>
      <c r="D123" s="10" t="s">
        <v>68</v>
      </c>
      <c r="E123" s="10" t="s">
        <v>232</v>
      </c>
      <c r="F123" s="10" t="s">
        <v>236</v>
      </c>
      <c r="G123" s="19"/>
      <c r="H123" s="24">
        <f>H124</f>
        <v>9000</v>
      </c>
    </row>
    <row r="124" spans="1:8" ht="12.75" hidden="1">
      <c r="A124" s="55" t="s">
        <v>107</v>
      </c>
      <c r="B124" s="28" t="s">
        <v>236</v>
      </c>
      <c r="C124" s="28" t="s">
        <v>241</v>
      </c>
      <c r="D124" s="10" t="s">
        <v>68</v>
      </c>
      <c r="E124" s="10" t="s">
        <v>232</v>
      </c>
      <c r="F124" s="10" t="s">
        <v>236</v>
      </c>
      <c r="G124" s="19" t="s">
        <v>113</v>
      </c>
      <c r="H124" s="24">
        <v>9000</v>
      </c>
    </row>
    <row r="125" spans="1:10" s="17" customFormat="1" ht="12.75" hidden="1">
      <c r="A125" s="58" t="s">
        <v>371</v>
      </c>
      <c r="B125" s="29" t="s">
        <v>236</v>
      </c>
      <c r="C125" s="29" t="s">
        <v>247</v>
      </c>
      <c r="D125" s="26"/>
      <c r="E125" s="26"/>
      <c r="F125" s="26"/>
      <c r="G125" s="20"/>
      <c r="H125" s="25">
        <f>H126</f>
        <v>127070</v>
      </c>
      <c r="I125" s="53"/>
      <c r="J125" s="50"/>
    </row>
    <row r="126" spans="1:8" ht="12.75" hidden="1">
      <c r="A126" s="60" t="s">
        <v>371</v>
      </c>
      <c r="B126" s="28" t="s">
        <v>236</v>
      </c>
      <c r="C126" s="28" t="s">
        <v>247</v>
      </c>
      <c r="D126" s="10" t="s">
        <v>372</v>
      </c>
      <c r="E126" s="10" t="s">
        <v>233</v>
      </c>
      <c r="F126" s="10" t="s">
        <v>233</v>
      </c>
      <c r="G126" s="19"/>
      <c r="H126" s="24">
        <f>H127</f>
        <v>127070</v>
      </c>
    </row>
    <row r="127" spans="1:8" ht="12.75" hidden="1">
      <c r="A127" s="60" t="s">
        <v>374</v>
      </c>
      <c r="B127" s="28" t="s">
        <v>236</v>
      </c>
      <c r="C127" s="28" t="s">
        <v>247</v>
      </c>
      <c r="D127" s="10" t="s">
        <v>372</v>
      </c>
      <c r="E127" s="10" t="s">
        <v>234</v>
      </c>
      <c r="F127" s="10" t="s">
        <v>233</v>
      </c>
      <c r="G127" s="19"/>
      <c r="H127" s="24">
        <f>H128</f>
        <v>127070</v>
      </c>
    </row>
    <row r="128" spans="1:8" ht="38.25" hidden="1">
      <c r="A128" s="60" t="s">
        <v>373</v>
      </c>
      <c r="B128" s="28" t="s">
        <v>236</v>
      </c>
      <c r="C128" s="28" t="s">
        <v>247</v>
      </c>
      <c r="D128" s="10" t="s">
        <v>372</v>
      </c>
      <c r="E128" s="10" t="s">
        <v>234</v>
      </c>
      <c r="F128" s="10" t="s">
        <v>232</v>
      </c>
      <c r="G128" s="19"/>
      <c r="H128" s="24">
        <f>H129</f>
        <v>127070</v>
      </c>
    </row>
    <row r="129" spans="1:8" ht="12.75" hidden="1">
      <c r="A129" s="55" t="s">
        <v>105</v>
      </c>
      <c r="B129" s="28" t="s">
        <v>236</v>
      </c>
      <c r="C129" s="28" t="s">
        <v>247</v>
      </c>
      <c r="D129" s="10" t="s">
        <v>372</v>
      </c>
      <c r="E129" s="10" t="s">
        <v>234</v>
      </c>
      <c r="F129" s="10" t="s">
        <v>232</v>
      </c>
      <c r="G129" s="19" t="s">
        <v>111</v>
      </c>
      <c r="H129" s="24">
        <v>127070</v>
      </c>
    </row>
    <row r="130" spans="1:10" s="17" customFormat="1" ht="18.75" customHeight="1" hidden="1">
      <c r="A130" s="59" t="s">
        <v>305</v>
      </c>
      <c r="B130" s="29" t="s">
        <v>236</v>
      </c>
      <c r="C130" s="29" t="s">
        <v>244</v>
      </c>
      <c r="D130" s="26"/>
      <c r="E130" s="26"/>
      <c r="F130" s="26"/>
      <c r="G130" s="20"/>
      <c r="H130" s="25">
        <f>H135+H143+H131</f>
        <v>34375</v>
      </c>
      <c r="I130" s="53"/>
      <c r="J130" s="50"/>
    </row>
    <row r="131" spans="1:10" s="17" customFormat="1" ht="29.25" customHeight="1" hidden="1">
      <c r="A131" s="68" t="s">
        <v>162</v>
      </c>
      <c r="B131" s="28" t="s">
        <v>236</v>
      </c>
      <c r="C131" s="28" t="s">
        <v>244</v>
      </c>
      <c r="D131" s="10" t="s">
        <v>296</v>
      </c>
      <c r="E131" s="10" t="s">
        <v>233</v>
      </c>
      <c r="F131" s="10" t="s">
        <v>233</v>
      </c>
      <c r="G131" s="19"/>
      <c r="H131" s="24">
        <f>H132</f>
        <v>8845</v>
      </c>
      <c r="I131" s="53"/>
      <c r="J131" s="50"/>
    </row>
    <row r="132" spans="1:10" s="17" customFormat="1" ht="18" customHeight="1" hidden="1">
      <c r="A132" s="68" t="s">
        <v>160</v>
      </c>
      <c r="B132" s="28" t="s">
        <v>236</v>
      </c>
      <c r="C132" s="28" t="s">
        <v>244</v>
      </c>
      <c r="D132" s="10" t="s">
        <v>296</v>
      </c>
      <c r="E132" s="10" t="s">
        <v>66</v>
      </c>
      <c r="F132" s="10" t="s">
        <v>233</v>
      </c>
      <c r="G132" s="19"/>
      <c r="H132" s="24">
        <f>H133</f>
        <v>8845</v>
      </c>
      <c r="I132" s="53"/>
      <c r="J132" s="50"/>
    </row>
    <row r="133" spans="1:10" s="17" customFormat="1" ht="30" customHeight="1" hidden="1">
      <c r="A133" s="62" t="s">
        <v>355</v>
      </c>
      <c r="B133" s="28" t="s">
        <v>236</v>
      </c>
      <c r="C133" s="28" t="s">
        <v>244</v>
      </c>
      <c r="D133" s="10" t="s">
        <v>296</v>
      </c>
      <c r="E133" s="10" t="s">
        <v>66</v>
      </c>
      <c r="F133" s="10" t="s">
        <v>66</v>
      </c>
      <c r="G133" s="19"/>
      <c r="H133" s="24">
        <f>H134</f>
        <v>8845</v>
      </c>
      <c r="I133" s="53"/>
      <c r="J133" s="50"/>
    </row>
    <row r="134" spans="1:10" s="17" customFormat="1" ht="18.75" customHeight="1" hidden="1">
      <c r="A134" s="68" t="s">
        <v>104</v>
      </c>
      <c r="B134" s="28" t="s">
        <v>236</v>
      </c>
      <c r="C134" s="28" t="s">
        <v>244</v>
      </c>
      <c r="D134" s="10" t="s">
        <v>296</v>
      </c>
      <c r="E134" s="10" t="s">
        <v>66</v>
      </c>
      <c r="F134" s="10" t="s">
        <v>66</v>
      </c>
      <c r="G134" s="19" t="s">
        <v>109</v>
      </c>
      <c r="H134" s="24">
        <v>8845</v>
      </c>
      <c r="I134" s="53"/>
      <c r="J134" s="50"/>
    </row>
    <row r="135" spans="1:8" ht="28.5" customHeight="1" hidden="1">
      <c r="A135" s="55" t="s">
        <v>298</v>
      </c>
      <c r="B135" s="28" t="s">
        <v>236</v>
      </c>
      <c r="C135" s="28" t="s">
        <v>244</v>
      </c>
      <c r="D135" s="10" t="s">
        <v>69</v>
      </c>
      <c r="E135" s="10" t="s">
        <v>233</v>
      </c>
      <c r="F135" s="10" t="s">
        <v>233</v>
      </c>
      <c r="G135" s="19"/>
      <c r="H135" s="24">
        <f>H136</f>
        <v>6530</v>
      </c>
    </row>
    <row r="136" spans="1:8" ht="14.25" customHeight="1" hidden="1">
      <c r="A136" s="55" t="s">
        <v>299</v>
      </c>
      <c r="B136" s="28" t="s">
        <v>236</v>
      </c>
      <c r="C136" s="28" t="s">
        <v>244</v>
      </c>
      <c r="D136" s="10" t="s">
        <v>69</v>
      </c>
      <c r="E136" s="10" t="s">
        <v>235</v>
      </c>
      <c r="F136" s="10" t="s">
        <v>233</v>
      </c>
      <c r="G136" s="19"/>
      <c r="H136" s="24">
        <f>H137+H139+H141</f>
        <v>6530</v>
      </c>
    </row>
    <row r="137" spans="1:8" ht="25.5" hidden="1">
      <c r="A137" s="63" t="s">
        <v>70</v>
      </c>
      <c r="B137" s="28" t="s">
        <v>236</v>
      </c>
      <c r="C137" s="28" t="s">
        <v>244</v>
      </c>
      <c r="D137" s="10" t="s">
        <v>69</v>
      </c>
      <c r="E137" s="10" t="s">
        <v>235</v>
      </c>
      <c r="F137" s="10" t="s">
        <v>232</v>
      </c>
      <c r="G137" s="19"/>
      <c r="H137" s="24">
        <f>H138</f>
        <v>5000</v>
      </c>
    </row>
    <row r="138" spans="1:8" ht="12.75" hidden="1">
      <c r="A138" s="55" t="s">
        <v>164</v>
      </c>
      <c r="B138" s="28" t="s">
        <v>236</v>
      </c>
      <c r="C138" s="28" t="s">
        <v>244</v>
      </c>
      <c r="D138" s="10" t="s">
        <v>69</v>
      </c>
      <c r="E138" s="10" t="s">
        <v>235</v>
      </c>
      <c r="F138" s="10" t="s">
        <v>232</v>
      </c>
      <c r="G138" s="19" t="s">
        <v>238</v>
      </c>
      <c r="H138" s="24">
        <v>5000</v>
      </c>
    </row>
    <row r="139" spans="1:8" ht="17.25" customHeight="1" hidden="1">
      <c r="A139" s="63" t="s">
        <v>71</v>
      </c>
      <c r="B139" s="28" t="s">
        <v>236</v>
      </c>
      <c r="C139" s="28" t="s">
        <v>244</v>
      </c>
      <c r="D139" s="10" t="s">
        <v>69</v>
      </c>
      <c r="E139" s="10" t="s">
        <v>235</v>
      </c>
      <c r="F139" s="10" t="s">
        <v>234</v>
      </c>
      <c r="G139" s="19"/>
      <c r="H139" s="24">
        <f>H140</f>
        <v>900</v>
      </c>
    </row>
    <row r="140" spans="1:8" ht="12.75" hidden="1">
      <c r="A140" s="55" t="s">
        <v>164</v>
      </c>
      <c r="B140" s="28" t="s">
        <v>236</v>
      </c>
      <c r="C140" s="28" t="s">
        <v>244</v>
      </c>
      <c r="D140" s="10" t="s">
        <v>69</v>
      </c>
      <c r="E140" s="10" t="s">
        <v>235</v>
      </c>
      <c r="F140" s="10" t="s">
        <v>234</v>
      </c>
      <c r="G140" s="19" t="s">
        <v>238</v>
      </c>
      <c r="H140" s="24">
        <v>900</v>
      </c>
    </row>
    <row r="141" spans="1:8" ht="15" customHeight="1" hidden="1">
      <c r="A141" s="63" t="s">
        <v>72</v>
      </c>
      <c r="B141" s="28" t="s">
        <v>236</v>
      </c>
      <c r="C141" s="28" t="s">
        <v>244</v>
      </c>
      <c r="D141" s="10" t="s">
        <v>69</v>
      </c>
      <c r="E141" s="10" t="s">
        <v>235</v>
      </c>
      <c r="F141" s="10" t="s">
        <v>235</v>
      </c>
      <c r="G141" s="19"/>
      <c r="H141" s="24">
        <f>H142</f>
        <v>630</v>
      </c>
    </row>
    <row r="142" spans="1:8" ht="12.75" hidden="1">
      <c r="A142" s="55" t="s">
        <v>164</v>
      </c>
      <c r="B142" s="28" t="s">
        <v>236</v>
      </c>
      <c r="C142" s="28" t="s">
        <v>244</v>
      </c>
      <c r="D142" s="10" t="s">
        <v>69</v>
      </c>
      <c r="E142" s="10" t="s">
        <v>235</v>
      </c>
      <c r="F142" s="10" t="s">
        <v>235</v>
      </c>
      <c r="G142" s="19" t="s">
        <v>238</v>
      </c>
      <c r="H142" s="24">
        <v>630</v>
      </c>
    </row>
    <row r="143" spans="1:8" ht="15.75" customHeight="1" hidden="1">
      <c r="A143" s="55" t="s">
        <v>230</v>
      </c>
      <c r="B143" s="28" t="s">
        <v>236</v>
      </c>
      <c r="C143" s="28" t="s">
        <v>244</v>
      </c>
      <c r="D143" s="10" t="s">
        <v>189</v>
      </c>
      <c r="E143" s="10" t="s">
        <v>233</v>
      </c>
      <c r="F143" s="10" t="s">
        <v>233</v>
      </c>
      <c r="G143" s="19"/>
      <c r="H143" s="24">
        <f>H144+H146</f>
        <v>19000</v>
      </c>
    </row>
    <row r="144" spans="1:8" ht="56.25" customHeight="1" hidden="1">
      <c r="A144" s="63" t="s">
        <v>375</v>
      </c>
      <c r="B144" s="28" t="s">
        <v>236</v>
      </c>
      <c r="C144" s="28" t="s">
        <v>244</v>
      </c>
      <c r="D144" s="10" t="s">
        <v>189</v>
      </c>
      <c r="E144" s="10" t="s">
        <v>237</v>
      </c>
      <c r="F144" s="10" t="s">
        <v>233</v>
      </c>
      <c r="G144" s="19"/>
      <c r="H144" s="24">
        <f>H145</f>
        <v>10000</v>
      </c>
    </row>
    <row r="145" spans="1:8" ht="12.75" hidden="1">
      <c r="A145" s="55" t="s">
        <v>164</v>
      </c>
      <c r="B145" s="28" t="s">
        <v>236</v>
      </c>
      <c r="C145" s="28" t="s">
        <v>244</v>
      </c>
      <c r="D145" s="10" t="s">
        <v>189</v>
      </c>
      <c r="E145" s="10" t="s">
        <v>237</v>
      </c>
      <c r="F145" s="10" t="s">
        <v>233</v>
      </c>
      <c r="G145" s="19" t="s">
        <v>238</v>
      </c>
      <c r="H145" s="24">
        <v>10000</v>
      </c>
    </row>
    <row r="146" spans="1:8" ht="12.75" hidden="1">
      <c r="A146" s="63" t="s">
        <v>81</v>
      </c>
      <c r="B146" s="28" t="s">
        <v>236</v>
      </c>
      <c r="C146" s="28" t="s">
        <v>244</v>
      </c>
      <c r="D146" s="10" t="s">
        <v>189</v>
      </c>
      <c r="E146" s="10" t="s">
        <v>98</v>
      </c>
      <c r="F146" s="10" t="s">
        <v>233</v>
      </c>
      <c r="G146" s="19"/>
      <c r="H146" s="24">
        <f>H148</f>
        <v>9000</v>
      </c>
    </row>
    <row r="147" spans="1:8" ht="12.75" hidden="1">
      <c r="A147" s="63" t="s">
        <v>82</v>
      </c>
      <c r="B147" s="28" t="s">
        <v>236</v>
      </c>
      <c r="C147" s="28" t="s">
        <v>244</v>
      </c>
      <c r="D147" s="10" t="s">
        <v>189</v>
      </c>
      <c r="E147" s="10" t="s">
        <v>98</v>
      </c>
      <c r="F147" s="10" t="s">
        <v>232</v>
      </c>
      <c r="G147" s="19"/>
      <c r="H147" s="24">
        <f>H148</f>
        <v>9000</v>
      </c>
    </row>
    <row r="148" spans="1:8" ht="12.75" hidden="1">
      <c r="A148" s="55" t="s">
        <v>105</v>
      </c>
      <c r="B148" s="28" t="s">
        <v>236</v>
      </c>
      <c r="C148" s="28" t="s">
        <v>244</v>
      </c>
      <c r="D148" s="10" t="s">
        <v>189</v>
      </c>
      <c r="E148" s="10" t="s">
        <v>98</v>
      </c>
      <c r="F148" s="10" t="s">
        <v>232</v>
      </c>
      <c r="G148" s="19" t="s">
        <v>111</v>
      </c>
      <c r="H148" s="24">
        <v>9000</v>
      </c>
    </row>
    <row r="149" spans="1:10" s="17" customFormat="1" ht="18.75" customHeight="1">
      <c r="A149" s="59" t="s">
        <v>225</v>
      </c>
      <c r="B149" s="29" t="s">
        <v>237</v>
      </c>
      <c r="C149" s="29"/>
      <c r="D149" s="26"/>
      <c r="E149" s="26"/>
      <c r="F149" s="26"/>
      <c r="G149" s="20"/>
      <c r="H149" s="25">
        <f>H150+H183+H178</f>
        <v>1262867.5999999999</v>
      </c>
      <c r="I149" s="53"/>
      <c r="J149" s="50"/>
    </row>
    <row r="150" spans="1:10" s="17" customFormat="1" ht="15" customHeight="1" hidden="1">
      <c r="A150" s="59" t="s">
        <v>306</v>
      </c>
      <c r="B150" s="29" t="s">
        <v>237</v>
      </c>
      <c r="C150" s="29" t="s">
        <v>232</v>
      </c>
      <c r="D150" s="26"/>
      <c r="E150" s="26"/>
      <c r="F150" s="26"/>
      <c r="G150" s="20"/>
      <c r="H150" s="25">
        <f>H158+H173+H151</f>
        <v>558543.2</v>
      </c>
      <c r="I150" s="53"/>
      <c r="J150" s="50"/>
    </row>
    <row r="151" spans="1:10" s="17" customFormat="1" ht="57" customHeight="1" hidden="1">
      <c r="A151" s="100" t="s">
        <v>441</v>
      </c>
      <c r="B151" s="33" t="s">
        <v>237</v>
      </c>
      <c r="C151" s="33" t="s">
        <v>232</v>
      </c>
      <c r="D151" s="33" t="s">
        <v>442</v>
      </c>
      <c r="E151" s="101" t="s">
        <v>233</v>
      </c>
      <c r="F151" s="101" t="s">
        <v>233</v>
      </c>
      <c r="G151" s="102"/>
      <c r="H151" s="103">
        <f>H152+H155</f>
        <v>177798.6</v>
      </c>
      <c r="I151" s="53"/>
      <c r="J151" s="50"/>
    </row>
    <row r="152" spans="1:10" s="17" customFormat="1" ht="69" customHeight="1" hidden="1">
      <c r="A152" s="100" t="s">
        <v>443</v>
      </c>
      <c r="B152" s="33" t="s">
        <v>237</v>
      </c>
      <c r="C152" s="33" t="s">
        <v>232</v>
      </c>
      <c r="D152" s="33" t="s">
        <v>442</v>
      </c>
      <c r="E152" s="101" t="s">
        <v>233</v>
      </c>
      <c r="F152" s="101" t="s">
        <v>233</v>
      </c>
      <c r="G152" s="102"/>
      <c r="H152" s="103" t="str">
        <f>H153</f>
        <v>164072,6</v>
      </c>
      <c r="I152" s="53"/>
      <c r="J152" s="50"/>
    </row>
    <row r="153" spans="1:10" s="17" customFormat="1" ht="51.75" customHeight="1" hidden="1">
      <c r="A153" s="100" t="s">
        <v>444</v>
      </c>
      <c r="B153" s="33" t="s">
        <v>237</v>
      </c>
      <c r="C153" s="33" t="s">
        <v>232</v>
      </c>
      <c r="D153" s="33" t="s">
        <v>442</v>
      </c>
      <c r="E153" s="101" t="s">
        <v>232</v>
      </c>
      <c r="F153" s="101" t="s">
        <v>232</v>
      </c>
      <c r="G153" s="102"/>
      <c r="H153" s="103" t="str">
        <f>H154</f>
        <v>164072,6</v>
      </c>
      <c r="I153" s="53"/>
      <c r="J153" s="50"/>
    </row>
    <row r="154" spans="1:10" s="17" customFormat="1" ht="21.75" customHeight="1" hidden="1">
      <c r="A154" s="86" t="s">
        <v>107</v>
      </c>
      <c r="B154" s="33" t="s">
        <v>237</v>
      </c>
      <c r="C154" s="33" t="s">
        <v>232</v>
      </c>
      <c r="D154" s="33" t="s">
        <v>442</v>
      </c>
      <c r="E154" s="101" t="s">
        <v>232</v>
      </c>
      <c r="F154" s="101" t="s">
        <v>232</v>
      </c>
      <c r="G154" s="102" t="s">
        <v>113</v>
      </c>
      <c r="H154" s="101" t="s">
        <v>447</v>
      </c>
      <c r="I154" s="53"/>
      <c r="J154" s="50"/>
    </row>
    <row r="155" spans="1:10" s="17" customFormat="1" ht="39.75" customHeight="1" hidden="1">
      <c r="A155" s="100" t="s">
        <v>445</v>
      </c>
      <c r="B155" s="33" t="s">
        <v>237</v>
      </c>
      <c r="C155" s="33" t="s">
        <v>232</v>
      </c>
      <c r="D155" s="33" t="s">
        <v>442</v>
      </c>
      <c r="E155" s="101" t="s">
        <v>234</v>
      </c>
      <c r="F155" s="101" t="s">
        <v>233</v>
      </c>
      <c r="G155" s="102"/>
      <c r="H155" s="103">
        <f>H156</f>
        <v>13726</v>
      </c>
      <c r="I155" s="53"/>
      <c r="J155" s="50"/>
    </row>
    <row r="156" spans="1:10" s="17" customFormat="1" ht="28.5" customHeight="1" hidden="1">
      <c r="A156" s="100" t="s">
        <v>446</v>
      </c>
      <c r="B156" s="33" t="s">
        <v>237</v>
      </c>
      <c r="C156" s="33" t="s">
        <v>232</v>
      </c>
      <c r="D156" s="33" t="s">
        <v>442</v>
      </c>
      <c r="E156" s="101" t="s">
        <v>234</v>
      </c>
      <c r="F156" s="101" t="s">
        <v>232</v>
      </c>
      <c r="G156" s="102"/>
      <c r="H156" s="103">
        <f>H157</f>
        <v>13726</v>
      </c>
      <c r="I156" s="53"/>
      <c r="J156" s="50"/>
    </row>
    <row r="157" spans="1:10" s="17" customFormat="1" ht="21.75" customHeight="1" hidden="1">
      <c r="A157" s="86" t="s">
        <v>107</v>
      </c>
      <c r="B157" s="33" t="s">
        <v>237</v>
      </c>
      <c r="C157" s="33" t="s">
        <v>232</v>
      </c>
      <c r="D157" s="33" t="s">
        <v>442</v>
      </c>
      <c r="E157" s="101" t="s">
        <v>234</v>
      </c>
      <c r="F157" s="101" t="s">
        <v>232</v>
      </c>
      <c r="G157" s="102" t="s">
        <v>113</v>
      </c>
      <c r="H157" s="103">
        <f>8235.6+5490.4</f>
        <v>13726</v>
      </c>
      <c r="I157" s="53"/>
      <c r="J157" s="50"/>
    </row>
    <row r="158" spans="1:8" ht="12.75" hidden="1">
      <c r="A158" s="55" t="s">
        <v>226</v>
      </c>
      <c r="B158" s="28" t="s">
        <v>237</v>
      </c>
      <c r="C158" s="28" t="s">
        <v>232</v>
      </c>
      <c r="D158" s="10" t="s">
        <v>73</v>
      </c>
      <c r="E158" s="10" t="s">
        <v>233</v>
      </c>
      <c r="F158" s="10" t="s">
        <v>233</v>
      </c>
      <c r="G158" s="19"/>
      <c r="H158" s="24">
        <f>H159+H162</f>
        <v>307609.6</v>
      </c>
    </row>
    <row r="159" spans="1:8" ht="38.25" hidden="1">
      <c r="A159" s="70" t="s">
        <v>227</v>
      </c>
      <c r="B159" s="28" t="s">
        <v>237</v>
      </c>
      <c r="C159" s="28" t="s">
        <v>232</v>
      </c>
      <c r="D159" s="10" t="s">
        <v>73</v>
      </c>
      <c r="E159" s="10" t="s">
        <v>234</v>
      </c>
      <c r="F159" s="10" t="s">
        <v>233</v>
      </c>
      <c r="G159" s="19"/>
      <c r="H159" s="24">
        <f>H160</f>
        <v>262709.6</v>
      </c>
    </row>
    <row r="160" spans="1:8" ht="42" customHeight="1" hidden="1">
      <c r="A160" s="70" t="s">
        <v>74</v>
      </c>
      <c r="B160" s="28" t="s">
        <v>237</v>
      </c>
      <c r="C160" s="28" t="s">
        <v>232</v>
      </c>
      <c r="D160" s="10" t="s">
        <v>73</v>
      </c>
      <c r="E160" s="10" t="s">
        <v>234</v>
      </c>
      <c r="F160" s="10" t="s">
        <v>232</v>
      </c>
      <c r="G160" s="19"/>
      <c r="H160" s="24">
        <f>H161</f>
        <v>262709.6</v>
      </c>
    </row>
    <row r="161" spans="1:8" ht="12.75" hidden="1">
      <c r="A161" s="55" t="s">
        <v>107</v>
      </c>
      <c r="B161" s="28" t="s">
        <v>237</v>
      </c>
      <c r="C161" s="28" t="s">
        <v>232</v>
      </c>
      <c r="D161" s="10" t="s">
        <v>73</v>
      </c>
      <c r="E161" s="10" t="s">
        <v>234</v>
      </c>
      <c r="F161" s="10" t="s">
        <v>232</v>
      </c>
      <c r="G161" s="19" t="s">
        <v>113</v>
      </c>
      <c r="H161" s="24">
        <f>293200-25000-5490.4</f>
        <v>262709.6</v>
      </c>
    </row>
    <row r="162" spans="1:8" ht="15" customHeight="1" hidden="1">
      <c r="A162" s="55" t="s">
        <v>228</v>
      </c>
      <c r="B162" s="28" t="s">
        <v>237</v>
      </c>
      <c r="C162" s="28" t="s">
        <v>232</v>
      </c>
      <c r="D162" s="10" t="s">
        <v>73</v>
      </c>
      <c r="E162" s="10" t="s">
        <v>235</v>
      </c>
      <c r="F162" s="10" t="s">
        <v>233</v>
      </c>
      <c r="G162" s="19"/>
      <c r="H162" s="24">
        <f>H163+H165</f>
        <v>44900</v>
      </c>
    </row>
    <row r="163" spans="1:8" ht="22.5" customHeight="1" hidden="1">
      <c r="A163" s="63" t="s">
        <v>75</v>
      </c>
      <c r="B163" s="28" t="s">
        <v>237</v>
      </c>
      <c r="C163" s="28" t="s">
        <v>232</v>
      </c>
      <c r="D163" s="10" t="s">
        <v>73</v>
      </c>
      <c r="E163" s="10" t="s">
        <v>235</v>
      </c>
      <c r="F163" s="10" t="s">
        <v>232</v>
      </c>
      <c r="G163" s="19"/>
      <c r="H163" s="24">
        <f>H164</f>
        <v>44000</v>
      </c>
    </row>
    <row r="164" spans="1:8" ht="12.75" hidden="1">
      <c r="A164" s="55" t="s">
        <v>107</v>
      </c>
      <c r="B164" s="28" t="s">
        <v>237</v>
      </c>
      <c r="C164" s="28" t="s">
        <v>232</v>
      </c>
      <c r="D164" s="10" t="s">
        <v>73</v>
      </c>
      <c r="E164" s="10" t="s">
        <v>235</v>
      </c>
      <c r="F164" s="10" t="s">
        <v>232</v>
      </c>
      <c r="G164" s="19" t="s">
        <v>113</v>
      </c>
      <c r="H164" s="24">
        <v>44000</v>
      </c>
    </row>
    <row r="165" spans="1:8" ht="27" customHeight="1" hidden="1">
      <c r="A165" s="63" t="s">
        <v>76</v>
      </c>
      <c r="B165" s="28" t="s">
        <v>237</v>
      </c>
      <c r="C165" s="28" t="s">
        <v>232</v>
      </c>
      <c r="D165" s="10" t="s">
        <v>73</v>
      </c>
      <c r="E165" s="10" t="s">
        <v>235</v>
      </c>
      <c r="F165" s="10" t="s">
        <v>234</v>
      </c>
      <c r="G165" s="19"/>
      <c r="H165" s="24">
        <f>H166</f>
        <v>900</v>
      </c>
    </row>
    <row r="166" spans="1:8" ht="12.75" hidden="1">
      <c r="A166" s="55" t="s">
        <v>164</v>
      </c>
      <c r="B166" s="28" t="s">
        <v>237</v>
      </c>
      <c r="C166" s="28" t="s">
        <v>232</v>
      </c>
      <c r="D166" s="10" t="s">
        <v>73</v>
      </c>
      <c r="E166" s="10" t="s">
        <v>235</v>
      </c>
      <c r="F166" s="10" t="s">
        <v>234</v>
      </c>
      <c r="G166" s="19" t="s">
        <v>238</v>
      </c>
      <c r="H166" s="24">
        <v>900</v>
      </c>
    </row>
    <row r="167" spans="1:8" ht="12.75" hidden="1">
      <c r="A167" s="62" t="s">
        <v>229</v>
      </c>
      <c r="B167" s="28" t="s">
        <v>237</v>
      </c>
      <c r="C167" s="28" t="s">
        <v>232</v>
      </c>
      <c r="D167" s="10" t="s">
        <v>77</v>
      </c>
      <c r="E167" s="10" t="s">
        <v>233</v>
      </c>
      <c r="F167" s="10" t="s">
        <v>233</v>
      </c>
      <c r="G167" s="19"/>
      <c r="H167" s="24"/>
    </row>
    <row r="168" spans="1:8" ht="12.75" hidden="1">
      <c r="A168" s="55"/>
      <c r="B168" s="28" t="s">
        <v>237</v>
      </c>
      <c r="C168" s="28" t="s">
        <v>232</v>
      </c>
      <c r="D168" s="10" t="s">
        <v>77</v>
      </c>
      <c r="E168" s="10" t="s">
        <v>366</v>
      </c>
      <c r="F168" s="10" t="s">
        <v>233</v>
      </c>
      <c r="G168" s="19"/>
      <c r="H168" s="24"/>
    </row>
    <row r="169" spans="1:8" ht="12.75" hidden="1">
      <c r="A169" s="55"/>
      <c r="B169" s="28" t="s">
        <v>237</v>
      </c>
      <c r="C169" s="28" t="s">
        <v>232</v>
      </c>
      <c r="D169" s="10" t="s">
        <v>77</v>
      </c>
      <c r="E169" s="10" t="s">
        <v>366</v>
      </c>
      <c r="F169" s="10" t="s">
        <v>232</v>
      </c>
      <c r="G169" s="19"/>
      <c r="H169" s="24"/>
    </row>
    <row r="170" spans="1:8" ht="12.75" hidden="1">
      <c r="A170" s="55"/>
      <c r="B170" s="28" t="s">
        <v>237</v>
      </c>
      <c r="C170" s="28" t="s">
        <v>232</v>
      </c>
      <c r="D170" s="10" t="s">
        <v>77</v>
      </c>
      <c r="E170" s="10" t="s">
        <v>366</v>
      </c>
      <c r="F170" s="10" t="s">
        <v>232</v>
      </c>
      <c r="G170" s="19" t="s">
        <v>238</v>
      </c>
      <c r="H170" s="24"/>
    </row>
    <row r="171" spans="1:8" ht="12.75" hidden="1">
      <c r="A171" s="55"/>
      <c r="B171" s="28" t="s">
        <v>237</v>
      </c>
      <c r="C171" s="28" t="s">
        <v>232</v>
      </c>
      <c r="D171" s="10" t="s">
        <v>77</v>
      </c>
      <c r="E171" s="10" t="s">
        <v>366</v>
      </c>
      <c r="F171" s="10" t="s">
        <v>234</v>
      </c>
      <c r="G171" s="19"/>
      <c r="H171" s="24"/>
    </row>
    <row r="172" spans="1:8" ht="12.75" hidden="1">
      <c r="A172" s="55"/>
      <c r="B172" s="28" t="s">
        <v>237</v>
      </c>
      <c r="C172" s="28" t="s">
        <v>232</v>
      </c>
      <c r="D172" s="10" t="s">
        <v>77</v>
      </c>
      <c r="E172" s="10" t="s">
        <v>366</v>
      </c>
      <c r="F172" s="10" t="s">
        <v>234</v>
      </c>
      <c r="G172" s="19" t="s">
        <v>113</v>
      </c>
      <c r="H172" s="24"/>
    </row>
    <row r="173" spans="1:8" ht="16.5" customHeight="1" hidden="1">
      <c r="A173" s="55" t="s">
        <v>230</v>
      </c>
      <c r="B173" s="28" t="s">
        <v>237</v>
      </c>
      <c r="C173" s="28" t="s">
        <v>232</v>
      </c>
      <c r="D173" s="10" t="s">
        <v>189</v>
      </c>
      <c r="E173" s="10" t="s">
        <v>233</v>
      </c>
      <c r="F173" s="10" t="s">
        <v>233</v>
      </c>
      <c r="G173" s="19"/>
      <c r="H173" s="24">
        <f>H174+H176</f>
        <v>73135</v>
      </c>
    </row>
    <row r="174" spans="1:8" ht="28.5" customHeight="1" hidden="1">
      <c r="A174" s="63" t="s">
        <v>79</v>
      </c>
      <c r="B174" s="28" t="s">
        <v>237</v>
      </c>
      <c r="C174" s="28" t="s">
        <v>232</v>
      </c>
      <c r="D174" s="10" t="s">
        <v>189</v>
      </c>
      <c r="E174" s="10" t="s">
        <v>239</v>
      </c>
      <c r="F174" s="10" t="s">
        <v>233</v>
      </c>
      <c r="G174" s="19"/>
      <c r="H174" s="24">
        <f>H175</f>
        <v>45055</v>
      </c>
    </row>
    <row r="175" spans="1:8" ht="12.75" hidden="1">
      <c r="A175" s="55" t="s">
        <v>105</v>
      </c>
      <c r="B175" s="28" t="s">
        <v>237</v>
      </c>
      <c r="C175" s="28" t="s">
        <v>232</v>
      </c>
      <c r="D175" s="10" t="s">
        <v>189</v>
      </c>
      <c r="E175" s="10" t="s">
        <v>239</v>
      </c>
      <c r="F175" s="10" t="s">
        <v>233</v>
      </c>
      <c r="G175" s="19" t="s">
        <v>111</v>
      </c>
      <c r="H175" s="24">
        <v>45055</v>
      </c>
    </row>
    <row r="176" spans="1:8" ht="29.25" customHeight="1" hidden="1">
      <c r="A176" s="63" t="s">
        <v>78</v>
      </c>
      <c r="B176" s="28" t="s">
        <v>237</v>
      </c>
      <c r="C176" s="28" t="s">
        <v>232</v>
      </c>
      <c r="D176" s="10" t="s">
        <v>189</v>
      </c>
      <c r="E176" s="10" t="s">
        <v>240</v>
      </c>
      <c r="F176" s="10" t="s">
        <v>233</v>
      </c>
      <c r="G176" s="19"/>
      <c r="H176" s="24">
        <f>H177</f>
        <v>28080</v>
      </c>
    </row>
    <row r="177" spans="1:8" ht="12.75" hidden="1">
      <c r="A177" s="55" t="s">
        <v>164</v>
      </c>
      <c r="B177" s="28" t="s">
        <v>237</v>
      </c>
      <c r="C177" s="28" t="s">
        <v>232</v>
      </c>
      <c r="D177" s="10" t="s">
        <v>189</v>
      </c>
      <c r="E177" s="10" t="s">
        <v>240</v>
      </c>
      <c r="F177" s="10" t="s">
        <v>233</v>
      </c>
      <c r="G177" s="19" t="s">
        <v>238</v>
      </c>
      <c r="H177" s="24">
        <v>28080</v>
      </c>
    </row>
    <row r="178" spans="1:10" s="17" customFormat="1" ht="12.75" hidden="1">
      <c r="A178" s="59" t="s">
        <v>324</v>
      </c>
      <c r="B178" s="29" t="s">
        <v>237</v>
      </c>
      <c r="C178" s="29" t="s">
        <v>234</v>
      </c>
      <c r="D178" s="26"/>
      <c r="E178" s="26"/>
      <c r="F178" s="26"/>
      <c r="G178" s="20"/>
      <c r="H178" s="25">
        <f>H179</f>
        <v>43635.7</v>
      </c>
      <c r="I178" s="53"/>
      <c r="J178" s="50"/>
    </row>
    <row r="179" spans="1:8" ht="12.75" hidden="1">
      <c r="A179" s="55" t="s">
        <v>327</v>
      </c>
      <c r="B179" s="28" t="s">
        <v>237</v>
      </c>
      <c r="C179" s="28" t="s">
        <v>234</v>
      </c>
      <c r="D179" s="10" t="s">
        <v>325</v>
      </c>
      <c r="E179" s="10" t="s">
        <v>233</v>
      </c>
      <c r="F179" s="10" t="s">
        <v>233</v>
      </c>
      <c r="G179" s="19"/>
      <c r="H179" s="24">
        <f>H180</f>
        <v>43635.7</v>
      </c>
    </row>
    <row r="180" spans="1:8" ht="12.75" hidden="1">
      <c r="A180" s="55" t="s">
        <v>326</v>
      </c>
      <c r="B180" s="28" t="s">
        <v>237</v>
      </c>
      <c r="C180" s="28" t="s">
        <v>234</v>
      </c>
      <c r="D180" s="10" t="s">
        <v>325</v>
      </c>
      <c r="E180" s="10" t="s">
        <v>237</v>
      </c>
      <c r="F180" s="10" t="s">
        <v>233</v>
      </c>
      <c r="G180" s="19"/>
      <c r="H180" s="24">
        <f>H181</f>
        <v>43635.7</v>
      </c>
    </row>
    <row r="181" spans="1:8" ht="12.75" hidden="1">
      <c r="A181" s="55" t="s">
        <v>377</v>
      </c>
      <c r="B181" s="28" t="s">
        <v>237</v>
      </c>
      <c r="C181" s="28" t="s">
        <v>234</v>
      </c>
      <c r="D181" s="10" t="s">
        <v>325</v>
      </c>
      <c r="E181" s="10" t="s">
        <v>237</v>
      </c>
      <c r="F181" s="10" t="s">
        <v>376</v>
      </c>
      <c r="G181" s="19"/>
      <c r="H181" s="24">
        <f>H182</f>
        <v>43635.7</v>
      </c>
    </row>
    <row r="182" spans="1:8" ht="12.75" hidden="1">
      <c r="A182" s="55" t="s">
        <v>107</v>
      </c>
      <c r="B182" s="28" t="s">
        <v>237</v>
      </c>
      <c r="C182" s="28" t="s">
        <v>234</v>
      </c>
      <c r="D182" s="10" t="s">
        <v>325</v>
      </c>
      <c r="E182" s="10" t="s">
        <v>237</v>
      </c>
      <c r="F182" s="10" t="s">
        <v>376</v>
      </c>
      <c r="G182" s="19" t="s">
        <v>113</v>
      </c>
      <c r="H182" s="24">
        <v>43635.7</v>
      </c>
    </row>
    <row r="183" spans="1:10" s="17" customFormat="1" ht="15" customHeight="1" hidden="1">
      <c r="A183" s="71" t="s">
        <v>307</v>
      </c>
      <c r="B183" s="29" t="s">
        <v>237</v>
      </c>
      <c r="C183" s="29" t="s">
        <v>235</v>
      </c>
      <c r="D183" s="26"/>
      <c r="E183" s="26"/>
      <c r="F183" s="26"/>
      <c r="G183" s="20"/>
      <c r="H183" s="25">
        <f>H184+H214</f>
        <v>660688.7000000001</v>
      </c>
      <c r="I183" s="53"/>
      <c r="J183" s="50"/>
    </row>
    <row r="184" spans="1:8" ht="16.5" customHeight="1" hidden="1">
      <c r="A184" s="70" t="s">
        <v>307</v>
      </c>
      <c r="B184" s="28" t="s">
        <v>237</v>
      </c>
      <c r="C184" s="28" t="s">
        <v>235</v>
      </c>
      <c r="D184" s="10" t="s">
        <v>83</v>
      </c>
      <c r="E184" s="10" t="s">
        <v>233</v>
      </c>
      <c r="F184" s="10" t="s">
        <v>233</v>
      </c>
      <c r="G184" s="19"/>
      <c r="H184" s="24">
        <f>H185+H190+H197+H202+H207</f>
        <v>638188.7000000001</v>
      </c>
    </row>
    <row r="185" spans="1:8" ht="12.75" hidden="1">
      <c r="A185" s="70" t="s">
        <v>117</v>
      </c>
      <c r="B185" s="28" t="s">
        <v>237</v>
      </c>
      <c r="C185" s="28" t="s">
        <v>235</v>
      </c>
      <c r="D185" s="10" t="s">
        <v>83</v>
      </c>
      <c r="E185" s="10" t="s">
        <v>232</v>
      </c>
      <c r="F185" s="10" t="s">
        <v>233</v>
      </c>
      <c r="G185" s="19"/>
      <c r="H185" s="24">
        <f>H186+H188</f>
        <v>58489.7</v>
      </c>
    </row>
    <row r="186" spans="1:8" ht="24.75" customHeight="1" hidden="1">
      <c r="A186" s="63" t="s">
        <v>315</v>
      </c>
      <c r="B186" s="28" t="s">
        <v>237</v>
      </c>
      <c r="C186" s="28" t="s">
        <v>235</v>
      </c>
      <c r="D186" s="10" t="s">
        <v>83</v>
      </c>
      <c r="E186" s="10" t="s">
        <v>232</v>
      </c>
      <c r="F186" s="10" t="s">
        <v>232</v>
      </c>
      <c r="G186" s="19"/>
      <c r="H186" s="24">
        <f>H187</f>
        <v>4000</v>
      </c>
    </row>
    <row r="187" spans="1:8" ht="12.75" hidden="1">
      <c r="A187" s="55" t="s">
        <v>164</v>
      </c>
      <c r="B187" s="28" t="s">
        <v>237</v>
      </c>
      <c r="C187" s="28" t="s">
        <v>235</v>
      </c>
      <c r="D187" s="10" t="s">
        <v>83</v>
      </c>
      <c r="E187" s="10" t="s">
        <v>232</v>
      </c>
      <c r="F187" s="10" t="s">
        <v>232</v>
      </c>
      <c r="G187" s="19" t="s">
        <v>238</v>
      </c>
      <c r="H187" s="24">
        <v>4000</v>
      </c>
    </row>
    <row r="188" spans="1:8" ht="25.5" customHeight="1" hidden="1">
      <c r="A188" s="63" t="s">
        <v>348</v>
      </c>
      <c r="B188" s="28" t="s">
        <v>237</v>
      </c>
      <c r="C188" s="28" t="s">
        <v>235</v>
      </c>
      <c r="D188" s="10" t="s">
        <v>83</v>
      </c>
      <c r="E188" s="10" t="s">
        <v>232</v>
      </c>
      <c r="F188" s="10" t="s">
        <v>234</v>
      </c>
      <c r="G188" s="19"/>
      <c r="H188" s="24">
        <f>H189</f>
        <v>54489.7</v>
      </c>
    </row>
    <row r="189" spans="1:8" ht="12.75" hidden="1">
      <c r="A189" s="55" t="s">
        <v>164</v>
      </c>
      <c r="B189" s="28" t="s">
        <v>237</v>
      </c>
      <c r="C189" s="28" t="s">
        <v>235</v>
      </c>
      <c r="D189" s="10" t="s">
        <v>83</v>
      </c>
      <c r="E189" s="10" t="s">
        <v>232</v>
      </c>
      <c r="F189" s="10" t="s">
        <v>234</v>
      </c>
      <c r="G189" s="19" t="s">
        <v>238</v>
      </c>
      <c r="H189" s="24">
        <v>54489.7</v>
      </c>
    </row>
    <row r="190" spans="1:8" ht="40.5" customHeight="1" hidden="1">
      <c r="A190" s="70" t="s">
        <v>118</v>
      </c>
      <c r="B190" s="28" t="s">
        <v>237</v>
      </c>
      <c r="C190" s="28" t="s">
        <v>235</v>
      </c>
      <c r="D190" s="10" t="s">
        <v>83</v>
      </c>
      <c r="E190" s="10" t="s">
        <v>234</v>
      </c>
      <c r="F190" s="10" t="s">
        <v>233</v>
      </c>
      <c r="G190" s="19"/>
      <c r="H190" s="24">
        <f>H191+H193+H195</f>
        <v>462795.9</v>
      </c>
    </row>
    <row r="191" spans="1:8" ht="38.25" hidden="1">
      <c r="A191" s="63" t="s">
        <v>357</v>
      </c>
      <c r="B191" s="28" t="s">
        <v>237</v>
      </c>
      <c r="C191" s="28" t="s">
        <v>235</v>
      </c>
      <c r="D191" s="10" t="s">
        <v>83</v>
      </c>
      <c r="E191" s="10" t="s">
        <v>234</v>
      </c>
      <c r="F191" s="10" t="s">
        <v>232</v>
      </c>
      <c r="G191" s="19"/>
      <c r="H191" s="24">
        <f>H192</f>
        <v>85810</v>
      </c>
    </row>
    <row r="192" spans="1:8" ht="12.75" hidden="1">
      <c r="A192" s="55" t="s">
        <v>164</v>
      </c>
      <c r="B192" s="28" t="s">
        <v>237</v>
      </c>
      <c r="C192" s="28" t="s">
        <v>235</v>
      </c>
      <c r="D192" s="10" t="s">
        <v>83</v>
      </c>
      <c r="E192" s="10" t="s">
        <v>234</v>
      </c>
      <c r="F192" s="10" t="s">
        <v>232</v>
      </c>
      <c r="G192" s="19" t="s">
        <v>238</v>
      </c>
      <c r="H192" s="24">
        <v>85810</v>
      </c>
    </row>
    <row r="193" spans="1:8" ht="30" customHeight="1" hidden="1">
      <c r="A193" s="63" t="s">
        <v>349</v>
      </c>
      <c r="B193" s="28" t="s">
        <v>237</v>
      </c>
      <c r="C193" s="28" t="s">
        <v>235</v>
      </c>
      <c r="D193" s="10" t="s">
        <v>83</v>
      </c>
      <c r="E193" s="10" t="s">
        <v>234</v>
      </c>
      <c r="F193" s="10" t="s">
        <v>234</v>
      </c>
      <c r="G193" s="19"/>
      <c r="H193" s="24">
        <f>H194</f>
        <v>345077.2</v>
      </c>
    </row>
    <row r="194" spans="1:8" ht="12.75" hidden="1">
      <c r="A194" s="55" t="s">
        <v>164</v>
      </c>
      <c r="B194" s="28" t="s">
        <v>237</v>
      </c>
      <c r="C194" s="28" t="s">
        <v>235</v>
      </c>
      <c r="D194" s="10" t="s">
        <v>83</v>
      </c>
      <c r="E194" s="10" t="s">
        <v>234</v>
      </c>
      <c r="F194" s="10" t="s">
        <v>234</v>
      </c>
      <c r="G194" s="19" t="s">
        <v>238</v>
      </c>
      <c r="H194" s="24">
        <v>345077.2</v>
      </c>
    </row>
    <row r="195" spans="1:8" ht="51" hidden="1">
      <c r="A195" s="63" t="s">
        <v>316</v>
      </c>
      <c r="B195" s="28" t="s">
        <v>237</v>
      </c>
      <c r="C195" s="28" t="s">
        <v>235</v>
      </c>
      <c r="D195" s="10" t="s">
        <v>83</v>
      </c>
      <c r="E195" s="10" t="s">
        <v>234</v>
      </c>
      <c r="F195" s="10" t="s">
        <v>84</v>
      </c>
      <c r="G195" s="19"/>
      <c r="H195" s="24">
        <f>H196</f>
        <v>31908.7</v>
      </c>
    </row>
    <row r="196" spans="1:8" ht="12.75" hidden="1">
      <c r="A196" s="55" t="s">
        <v>164</v>
      </c>
      <c r="B196" s="28" t="s">
        <v>237</v>
      </c>
      <c r="C196" s="28" t="s">
        <v>235</v>
      </c>
      <c r="D196" s="10" t="s">
        <v>83</v>
      </c>
      <c r="E196" s="10" t="s">
        <v>234</v>
      </c>
      <c r="F196" s="10" t="s">
        <v>84</v>
      </c>
      <c r="G196" s="19" t="s">
        <v>238</v>
      </c>
      <c r="H196" s="24">
        <v>31908.7</v>
      </c>
    </row>
    <row r="197" spans="1:8" ht="12" customHeight="1" hidden="1">
      <c r="A197" s="70" t="s">
        <v>119</v>
      </c>
      <c r="B197" s="28" t="s">
        <v>237</v>
      </c>
      <c r="C197" s="28" t="s">
        <v>235</v>
      </c>
      <c r="D197" s="10" t="s">
        <v>83</v>
      </c>
      <c r="E197" s="10" t="s">
        <v>235</v>
      </c>
      <c r="F197" s="10" t="s">
        <v>233</v>
      </c>
      <c r="G197" s="19"/>
      <c r="H197" s="24">
        <f>H198+H200</f>
        <v>46925.7</v>
      </c>
    </row>
    <row r="198" spans="1:8" ht="12" customHeight="1" hidden="1">
      <c r="A198" s="70" t="s">
        <v>422</v>
      </c>
      <c r="B198" s="28" t="s">
        <v>237</v>
      </c>
      <c r="C198" s="28" t="s">
        <v>235</v>
      </c>
      <c r="D198" s="10" t="s">
        <v>83</v>
      </c>
      <c r="E198" s="10" t="s">
        <v>235</v>
      </c>
      <c r="F198" s="10" t="s">
        <v>232</v>
      </c>
      <c r="G198" s="19"/>
      <c r="H198" s="24">
        <f>H199</f>
        <v>5000</v>
      </c>
    </row>
    <row r="199" spans="1:8" ht="12" customHeight="1" hidden="1">
      <c r="A199" s="55" t="s">
        <v>164</v>
      </c>
      <c r="B199" s="28" t="s">
        <v>237</v>
      </c>
      <c r="C199" s="28" t="s">
        <v>235</v>
      </c>
      <c r="D199" s="10" t="s">
        <v>83</v>
      </c>
      <c r="E199" s="10" t="s">
        <v>235</v>
      </c>
      <c r="F199" s="10" t="s">
        <v>232</v>
      </c>
      <c r="G199" s="19" t="s">
        <v>238</v>
      </c>
      <c r="H199" s="24">
        <v>5000</v>
      </c>
    </row>
    <row r="200" spans="1:8" ht="25.5" hidden="1">
      <c r="A200" s="63" t="s">
        <v>350</v>
      </c>
      <c r="B200" s="28" t="s">
        <v>237</v>
      </c>
      <c r="C200" s="28" t="s">
        <v>235</v>
      </c>
      <c r="D200" s="10" t="s">
        <v>83</v>
      </c>
      <c r="E200" s="10" t="s">
        <v>235</v>
      </c>
      <c r="F200" s="10" t="s">
        <v>234</v>
      </c>
      <c r="G200" s="19"/>
      <c r="H200" s="24">
        <f>H201</f>
        <v>41925.7</v>
      </c>
    </row>
    <row r="201" spans="1:8" ht="12.75" hidden="1">
      <c r="A201" s="55" t="s">
        <v>164</v>
      </c>
      <c r="B201" s="28" t="s">
        <v>237</v>
      </c>
      <c r="C201" s="28" t="s">
        <v>235</v>
      </c>
      <c r="D201" s="10" t="s">
        <v>83</v>
      </c>
      <c r="E201" s="10" t="s">
        <v>235</v>
      </c>
      <c r="F201" s="10" t="s">
        <v>234</v>
      </c>
      <c r="G201" s="19" t="s">
        <v>238</v>
      </c>
      <c r="H201" s="24">
        <v>41925.7</v>
      </c>
    </row>
    <row r="202" spans="1:8" ht="15" customHeight="1" hidden="1">
      <c r="A202" s="70" t="s">
        <v>120</v>
      </c>
      <c r="B202" s="28" t="s">
        <v>237</v>
      </c>
      <c r="C202" s="28" t="s">
        <v>235</v>
      </c>
      <c r="D202" s="10" t="s">
        <v>83</v>
      </c>
      <c r="E202" s="10" t="s">
        <v>236</v>
      </c>
      <c r="F202" s="10" t="s">
        <v>233</v>
      </c>
      <c r="G202" s="19"/>
      <c r="H202" s="24">
        <f>H203+H205</f>
        <v>15300</v>
      </c>
    </row>
    <row r="203" spans="1:8" ht="12.75" hidden="1">
      <c r="A203" s="63" t="s">
        <v>317</v>
      </c>
      <c r="B203" s="28" t="s">
        <v>237</v>
      </c>
      <c r="C203" s="28" t="s">
        <v>235</v>
      </c>
      <c r="D203" s="10" t="s">
        <v>83</v>
      </c>
      <c r="E203" s="10" t="s">
        <v>236</v>
      </c>
      <c r="F203" s="10" t="s">
        <v>232</v>
      </c>
      <c r="G203" s="19"/>
      <c r="H203" s="24">
        <f>H204</f>
        <v>2000</v>
      </c>
    </row>
    <row r="204" spans="1:8" ht="15" customHeight="1" hidden="1">
      <c r="A204" s="55" t="s">
        <v>164</v>
      </c>
      <c r="B204" s="28" t="s">
        <v>237</v>
      </c>
      <c r="C204" s="28" t="s">
        <v>235</v>
      </c>
      <c r="D204" s="10" t="s">
        <v>83</v>
      </c>
      <c r="E204" s="10" t="s">
        <v>236</v>
      </c>
      <c r="F204" s="10" t="s">
        <v>232</v>
      </c>
      <c r="G204" s="19" t="s">
        <v>238</v>
      </c>
      <c r="H204" s="24">
        <v>2000</v>
      </c>
    </row>
    <row r="205" spans="1:8" ht="25.5" hidden="1">
      <c r="A205" s="63" t="s">
        <v>351</v>
      </c>
      <c r="B205" s="28" t="s">
        <v>237</v>
      </c>
      <c r="C205" s="28" t="s">
        <v>235</v>
      </c>
      <c r="D205" s="10" t="s">
        <v>83</v>
      </c>
      <c r="E205" s="10" t="s">
        <v>236</v>
      </c>
      <c r="F205" s="10" t="s">
        <v>234</v>
      </c>
      <c r="G205" s="19"/>
      <c r="H205" s="24">
        <f>H206</f>
        <v>13300</v>
      </c>
    </row>
    <row r="206" spans="1:8" ht="12.75" hidden="1">
      <c r="A206" s="55" t="s">
        <v>164</v>
      </c>
      <c r="B206" s="28" t="s">
        <v>237</v>
      </c>
      <c r="C206" s="28" t="s">
        <v>235</v>
      </c>
      <c r="D206" s="10" t="s">
        <v>83</v>
      </c>
      <c r="E206" s="10" t="s">
        <v>236</v>
      </c>
      <c r="F206" s="10" t="s">
        <v>234</v>
      </c>
      <c r="G206" s="19" t="s">
        <v>238</v>
      </c>
      <c r="H206" s="24">
        <v>13300</v>
      </c>
    </row>
    <row r="207" spans="1:8" ht="27.75" customHeight="1" hidden="1">
      <c r="A207" s="70" t="s">
        <v>121</v>
      </c>
      <c r="B207" s="28" t="s">
        <v>237</v>
      </c>
      <c r="C207" s="28" t="s">
        <v>235</v>
      </c>
      <c r="D207" s="10" t="s">
        <v>83</v>
      </c>
      <c r="E207" s="10" t="s">
        <v>237</v>
      </c>
      <c r="F207" s="10" t="s">
        <v>233</v>
      </c>
      <c r="G207" s="19"/>
      <c r="H207" s="24">
        <f>H208+H210+H212</f>
        <v>54677.4</v>
      </c>
    </row>
    <row r="208" spans="1:8" ht="28.5" customHeight="1" hidden="1">
      <c r="A208" s="63" t="s">
        <v>318</v>
      </c>
      <c r="B208" s="28" t="s">
        <v>237</v>
      </c>
      <c r="C208" s="28" t="s">
        <v>235</v>
      </c>
      <c r="D208" s="10" t="s">
        <v>83</v>
      </c>
      <c r="E208" s="10" t="s">
        <v>237</v>
      </c>
      <c r="F208" s="10" t="s">
        <v>232</v>
      </c>
      <c r="G208" s="22"/>
      <c r="H208" s="24">
        <f>H209</f>
        <v>31000</v>
      </c>
    </row>
    <row r="209" spans="1:8" ht="12.75" hidden="1">
      <c r="A209" s="55" t="s">
        <v>164</v>
      </c>
      <c r="B209" s="28" t="s">
        <v>237</v>
      </c>
      <c r="C209" s="28" t="s">
        <v>235</v>
      </c>
      <c r="D209" s="10" t="s">
        <v>83</v>
      </c>
      <c r="E209" s="10" t="s">
        <v>237</v>
      </c>
      <c r="F209" s="10" t="s">
        <v>232</v>
      </c>
      <c r="G209" s="19" t="s">
        <v>238</v>
      </c>
      <c r="H209" s="24">
        <v>31000</v>
      </c>
    </row>
    <row r="210" spans="1:8" ht="27.75" customHeight="1" hidden="1">
      <c r="A210" s="63" t="s">
        <v>352</v>
      </c>
      <c r="B210" s="28" t="s">
        <v>237</v>
      </c>
      <c r="C210" s="28" t="s">
        <v>235</v>
      </c>
      <c r="D210" s="10" t="s">
        <v>83</v>
      </c>
      <c r="E210" s="10" t="s">
        <v>237</v>
      </c>
      <c r="F210" s="10" t="s">
        <v>234</v>
      </c>
      <c r="G210" s="22"/>
      <c r="H210" s="24">
        <f>H211</f>
        <v>18677.4</v>
      </c>
    </row>
    <row r="211" spans="1:8" ht="12.75" hidden="1">
      <c r="A211" s="55" t="s">
        <v>164</v>
      </c>
      <c r="B211" s="28" t="s">
        <v>237</v>
      </c>
      <c r="C211" s="28" t="s">
        <v>235</v>
      </c>
      <c r="D211" s="10" t="s">
        <v>83</v>
      </c>
      <c r="E211" s="10" t="s">
        <v>237</v>
      </c>
      <c r="F211" s="10" t="s">
        <v>234</v>
      </c>
      <c r="G211" s="19" t="s">
        <v>238</v>
      </c>
      <c r="H211" s="24">
        <v>18677.4</v>
      </c>
    </row>
    <row r="212" spans="1:8" ht="25.5" hidden="1">
      <c r="A212" s="55" t="s">
        <v>338</v>
      </c>
      <c r="B212" s="28" t="s">
        <v>237</v>
      </c>
      <c r="C212" s="28" t="s">
        <v>235</v>
      </c>
      <c r="D212" s="10" t="s">
        <v>83</v>
      </c>
      <c r="E212" s="10" t="s">
        <v>237</v>
      </c>
      <c r="F212" s="10" t="s">
        <v>235</v>
      </c>
      <c r="G212" s="22"/>
      <c r="H212" s="24">
        <f>H213</f>
        <v>5000</v>
      </c>
    </row>
    <row r="213" spans="1:8" ht="12.75" hidden="1">
      <c r="A213" s="55" t="s">
        <v>164</v>
      </c>
      <c r="B213" s="28" t="s">
        <v>237</v>
      </c>
      <c r="C213" s="28" t="s">
        <v>235</v>
      </c>
      <c r="D213" s="10" t="s">
        <v>83</v>
      </c>
      <c r="E213" s="10" t="s">
        <v>237</v>
      </c>
      <c r="F213" s="10" t="s">
        <v>235</v>
      </c>
      <c r="G213" s="19" t="s">
        <v>238</v>
      </c>
      <c r="H213" s="24">
        <v>5000</v>
      </c>
    </row>
    <row r="214" spans="1:8" ht="17.25" customHeight="1" hidden="1">
      <c r="A214" s="55" t="s">
        <v>230</v>
      </c>
      <c r="B214" s="28" t="s">
        <v>237</v>
      </c>
      <c r="C214" s="28" t="s">
        <v>235</v>
      </c>
      <c r="D214" s="10" t="s">
        <v>189</v>
      </c>
      <c r="E214" s="10" t="s">
        <v>233</v>
      </c>
      <c r="F214" s="10" t="s">
        <v>233</v>
      </c>
      <c r="G214" s="19"/>
      <c r="H214" s="24">
        <f>H215</f>
        <v>22500</v>
      </c>
    </row>
    <row r="215" spans="1:8" ht="12.75" hidden="1">
      <c r="A215" s="63" t="s">
        <v>81</v>
      </c>
      <c r="B215" s="28" t="s">
        <v>237</v>
      </c>
      <c r="C215" s="28" t="s">
        <v>235</v>
      </c>
      <c r="D215" s="10" t="s">
        <v>189</v>
      </c>
      <c r="E215" s="10" t="s">
        <v>98</v>
      </c>
      <c r="F215" s="10" t="s">
        <v>233</v>
      </c>
      <c r="G215" s="19"/>
      <c r="H215" s="24">
        <f>H217</f>
        <v>22500</v>
      </c>
    </row>
    <row r="216" spans="1:8" ht="12.75" hidden="1">
      <c r="A216" s="63" t="s">
        <v>82</v>
      </c>
      <c r="B216" s="28" t="s">
        <v>237</v>
      </c>
      <c r="C216" s="28" t="s">
        <v>235</v>
      </c>
      <c r="D216" s="10" t="s">
        <v>189</v>
      </c>
      <c r="E216" s="10" t="s">
        <v>98</v>
      </c>
      <c r="F216" s="10" t="s">
        <v>232</v>
      </c>
      <c r="G216" s="19"/>
      <c r="H216" s="24">
        <f>H217</f>
        <v>22500</v>
      </c>
    </row>
    <row r="217" spans="1:8" ht="12.75" hidden="1">
      <c r="A217" s="55" t="s">
        <v>105</v>
      </c>
      <c r="B217" s="28" t="s">
        <v>237</v>
      </c>
      <c r="C217" s="28" t="s">
        <v>235</v>
      </c>
      <c r="D217" s="10" t="s">
        <v>189</v>
      </c>
      <c r="E217" s="10" t="s">
        <v>98</v>
      </c>
      <c r="F217" s="10" t="s">
        <v>232</v>
      </c>
      <c r="G217" s="19" t="s">
        <v>111</v>
      </c>
      <c r="H217" s="24">
        <v>22500</v>
      </c>
    </row>
    <row r="218" spans="1:10" s="17" customFormat="1" ht="15.75" customHeight="1">
      <c r="A218" s="59" t="s">
        <v>122</v>
      </c>
      <c r="B218" s="29" t="s">
        <v>239</v>
      </c>
      <c r="C218" s="29"/>
      <c r="D218" s="26"/>
      <c r="E218" s="26"/>
      <c r="F218" s="26"/>
      <c r="G218" s="20"/>
      <c r="H218" s="25">
        <f>H219</f>
        <v>17795.6</v>
      </c>
      <c r="I218" s="53"/>
      <c r="J218" s="50"/>
    </row>
    <row r="219" spans="1:10" s="17" customFormat="1" ht="12.75" hidden="1">
      <c r="A219" s="59" t="s">
        <v>308</v>
      </c>
      <c r="B219" s="29" t="s">
        <v>239</v>
      </c>
      <c r="C219" s="29" t="s">
        <v>234</v>
      </c>
      <c r="D219" s="26"/>
      <c r="E219" s="26"/>
      <c r="F219" s="26"/>
      <c r="G219" s="20"/>
      <c r="H219" s="25">
        <f>H220</f>
        <v>17795.6</v>
      </c>
      <c r="I219" s="53"/>
      <c r="J219" s="50"/>
    </row>
    <row r="220" spans="1:8" ht="16.5" customHeight="1" hidden="1">
      <c r="A220" s="55" t="s">
        <v>230</v>
      </c>
      <c r="B220" s="28" t="s">
        <v>239</v>
      </c>
      <c r="C220" s="28" t="s">
        <v>234</v>
      </c>
      <c r="D220" s="10" t="s">
        <v>189</v>
      </c>
      <c r="E220" s="10" t="s">
        <v>233</v>
      </c>
      <c r="F220" s="10" t="s">
        <v>233</v>
      </c>
      <c r="G220" s="19"/>
      <c r="H220" s="24">
        <f>H221</f>
        <v>17795.6</v>
      </c>
    </row>
    <row r="221" spans="1:8" ht="45.75" customHeight="1" hidden="1">
      <c r="A221" s="63" t="s">
        <v>378</v>
      </c>
      <c r="B221" s="28" t="s">
        <v>239</v>
      </c>
      <c r="C221" s="28" t="s">
        <v>234</v>
      </c>
      <c r="D221" s="10" t="s">
        <v>189</v>
      </c>
      <c r="E221" s="10" t="s">
        <v>241</v>
      </c>
      <c r="F221" s="10" t="s">
        <v>233</v>
      </c>
      <c r="G221" s="19"/>
      <c r="H221" s="24">
        <f>H222</f>
        <v>17795.6</v>
      </c>
    </row>
    <row r="222" spans="1:8" ht="12.75" hidden="1">
      <c r="A222" s="55" t="s">
        <v>164</v>
      </c>
      <c r="B222" s="28" t="s">
        <v>239</v>
      </c>
      <c r="C222" s="28" t="s">
        <v>234</v>
      </c>
      <c r="D222" s="10" t="s">
        <v>189</v>
      </c>
      <c r="E222" s="10" t="s">
        <v>241</v>
      </c>
      <c r="F222" s="10" t="s">
        <v>233</v>
      </c>
      <c r="G222" s="19" t="s">
        <v>238</v>
      </c>
      <c r="H222" s="24">
        <v>17795.6</v>
      </c>
    </row>
    <row r="223" spans="1:10" s="17" customFormat="1" ht="18" customHeight="1">
      <c r="A223" s="59" t="s">
        <v>168</v>
      </c>
      <c r="B223" s="29" t="s">
        <v>240</v>
      </c>
      <c r="C223" s="29"/>
      <c r="D223" s="26"/>
      <c r="E223" s="26"/>
      <c r="F223" s="26"/>
      <c r="G223" s="20"/>
      <c r="H223" s="25">
        <f>H224+H231+H280+H285+H307</f>
        <v>3521968.8000000003</v>
      </c>
      <c r="I223" s="53"/>
      <c r="J223" s="50"/>
    </row>
    <row r="224" spans="1:10" s="17" customFormat="1" ht="18" customHeight="1" hidden="1">
      <c r="A224" s="59" t="s">
        <v>192</v>
      </c>
      <c r="B224" s="29" t="s">
        <v>240</v>
      </c>
      <c r="C224" s="29" t="s">
        <v>232</v>
      </c>
      <c r="D224" s="26"/>
      <c r="E224" s="26"/>
      <c r="F224" s="26"/>
      <c r="G224" s="20"/>
      <c r="H224" s="25">
        <f>H225</f>
        <v>1067181</v>
      </c>
      <c r="I224" s="53"/>
      <c r="J224" s="50"/>
    </row>
    <row r="225" spans="1:8" ht="17.25" customHeight="1" hidden="1">
      <c r="A225" s="55" t="s">
        <v>202</v>
      </c>
      <c r="B225" s="28" t="s">
        <v>240</v>
      </c>
      <c r="C225" s="28" t="s">
        <v>232</v>
      </c>
      <c r="D225" s="10" t="s">
        <v>153</v>
      </c>
      <c r="E225" s="10" t="s">
        <v>233</v>
      </c>
      <c r="F225" s="10" t="s">
        <v>233</v>
      </c>
      <c r="G225" s="19"/>
      <c r="H225" s="24">
        <f>H226</f>
        <v>1067181</v>
      </c>
    </row>
    <row r="226" spans="1:8" ht="12.75" hidden="1">
      <c r="A226" s="55" t="s">
        <v>160</v>
      </c>
      <c r="B226" s="28" t="s">
        <v>240</v>
      </c>
      <c r="C226" s="28" t="s">
        <v>232</v>
      </c>
      <c r="D226" s="10" t="s">
        <v>153</v>
      </c>
      <c r="E226" s="10" t="s">
        <v>66</v>
      </c>
      <c r="F226" s="10" t="s">
        <v>233</v>
      </c>
      <c r="G226" s="19"/>
      <c r="H226" s="24">
        <f>H227+H229</f>
        <v>1067181</v>
      </c>
    </row>
    <row r="227" spans="1:8" ht="54" customHeight="1" hidden="1">
      <c r="A227" s="69" t="s">
        <v>126</v>
      </c>
      <c r="B227" s="28" t="s">
        <v>240</v>
      </c>
      <c r="C227" s="28" t="s">
        <v>232</v>
      </c>
      <c r="D227" s="10" t="s">
        <v>153</v>
      </c>
      <c r="E227" s="10" t="s">
        <v>66</v>
      </c>
      <c r="F227" s="10" t="s">
        <v>237</v>
      </c>
      <c r="G227" s="19"/>
      <c r="H227" s="24">
        <f>H228</f>
        <v>3020</v>
      </c>
    </row>
    <row r="228" spans="1:8" ht="12.75" hidden="1">
      <c r="A228" s="55" t="s">
        <v>104</v>
      </c>
      <c r="B228" s="28" t="s">
        <v>240</v>
      </c>
      <c r="C228" s="28" t="s">
        <v>232</v>
      </c>
      <c r="D228" s="10" t="s">
        <v>153</v>
      </c>
      <c r="E228" s="10" t="s">
        <v>66</v>
      </c>
      <c r="F228" s="10" t="s">
        <v>237</v>
      </c>
      <c r="G228" s="19" t="s">
        <v>109</v>
      </c>
      <c r="H228" s="24">
        <v>3020</v>
      </c>
    </row>
    <row r="229" spans="1:8" ht="27" customHeight="1" hidden="1">
      <c r="A229" s="55" t="s">
        <v>154</v>
      </c>
      <c r="B229" s="28" t="s">
        <v>240</v>
      </c>
      <c r="C229" s="28" t="s">
        <v>232</v>
      </c>
      <c r="D229" s="10" t="s">
        <v>153</v>
      </c>
      <c r="E229" s="10" t="s">
        <v>66</v>
      </c>
      <c r="F229" s="10" t="s">
        <v>66</v>
      </c>
      <c r="G229" s="19"/>
      <c r="H229" s="24">
        <f>H230</f>
        <v>1064161</v>
      </c>
    </row>
    <row r="230" spans="1:9" ht="12.75" hidden="1">
      <c r="A230" s="55" t="s">
        <v>104</v>
      </c>
      <c r="B230" s="28" t="s">
        <v>240</v>
      </c>
      <c r="C230" s="28" t="s">
        <v>232</v>
      </c>
      <c r="D230" s="10" t="s">
        <v>153</v>
      </c>
      <c r="E230" s="10" t="s">
        <v>66</v>
      </c>
      <c r="F230" s="10" t="s">
        <v>66</v>
      </c>
      <c r="G230" s="19" t="s">
        <v>109</v>
      </c>
      <c r="H230" s="24">
        <f>2500+1061661</f>
        <v>1064161</v>
      </c>
      <c r="I230" s="52">
        <v>2500</v>
      </c>
    </row>
    <row r="231" spans="1:8" ht="19.5" customHeight="1" hidden="1">
      <c r="A231" s="59" t="s">
        <v>193</v>
      </c>
      <c r="B231" s="29" t="s">
        <v>240</v>
      </c>
      <c r="C231" s="29" t="s">
        <v>234</v>
      </c>
      <c r="D231" s="26"/>
      <c r="E231" s="26"/>
      <c r="F231" s="26"/>
      <c r="G231" s="20"/>
      <c r="H231" s="25">
        <f>H232+H242+H252++H256+H264+H274</f>
        <v>2167555.8000000003</v>
      </c>
    </row>
    <row r="232" spans="1:8" ht="27.75" customHeight="1" hidden="1">
      <c r="A232" s="55" t="s">
        <v>169</v>
      </c>
      <c r="B232" s="28" t="s">
        <v>240</v>
      </c>
      <c r="C232" s="28" t="s">
        <v>234</v>
      </c>
      <c r="D232" s="10" t="s">
        <v>127</v>
      </c>
      <c r="E232" s="10" t="s">
        <v>233</v>
      </c>
      <c r="F232" s="10" t="s">
        <v>233</v>
      </c>
      <c r="G232" s="19"/>
      <c r="H232" s="24">
        <f>H233</f>
        <v>1440131.8</v>
      </c>
    </row>
    <row r="233" spans="1:8" ht="15" customHeight="1" hidden="1">
      <c r="A233" s="55" t="s">
        <v>160</v>
      </c>
      <c r="B233" s="28" t="s">
        <v>240</v>
      </c>
      <c r="C233" s="28" t="s">
        <v>234</v>
      </c>
      <c r="D233" s="10" t="s">
        <v>127</v>
      </c>
      <c r="E233" s="10" t="s">
        <v>66</v>
      </c>
      <c r="F233" s="10" t="s">
        <v>233</v>
      </c>
      <c r="G233" s="19"/>
      <c r="H233" s="24">
        <f>H234+H236+H238+H240</f>
        <v>1440131.8</v>
      </c>
    </row>
    <row r="234" spans="1:8" ht="38.25" hidden="1">
      <c r="A234" s="69" t="s">
        <v>275</v>
      </c>
      <c r="B234" s="28" t="s">
        <v>240</v>
      </c>
      <c r="C234" s="28" t="s">
        <v>234</v>
      </c>
      <c r="D234" s="10" t="s">
        <v>127</v>
      </c>
      <c r="E234" s="10" t="s">
        <v>66</v>
      </c>
      <c r="F234" s="10" t="s">
        <v>232</v>
      </c>
      <c r="G234" s="19"/>
      <c r="H234" s="24">
        <f>H235</f>
        <v>1034122.8</v>
      </c>
    </row>
    <row r="235" spans="1:8" ht="12.75" hidden="1">
      <c r="A235" s="62" t="s">
        <v>104</v>
      </c>
      <c r="B235" s="28" t="s">
        <v>240</v>
      </c>
      <c r="C235" s="28" t="s">
        <v>234</v>
      </c>
      <c r="D235" s="10" t="s">
        <v>127</v>
      </c>
      <c r="E235" s="10" t="s">
        <v>66</v>
      </c>
      <c r="F235" s="10" t="s">
        <v>232</v>
      </c>
      <c r="G235" s="19" t="s">
        <v>109</v>
      </c>
      <c r="H235" s="24">
        <v>1034122.8</v>
      </c>
    </row>
    <row r="236" spans="1:8" ht="54" customHeight="1" hidden="1">
      <c r="A236" s="69" t="s">
        <v>279</v>
      </c>
      <c r="B236" s="28" t="s">
        <v>240</v>
      </c>
      <c r="C236" s="28" t="s">
        <v>234</v>
      </c>
      <c r="D236" s="10" t="s">
        <v>127</v>
      </c>
      <c r="E236" s="10" t="s">
        <v>66</v>
      </c>
      <c r="F236" s="10" t="s">
        <v>234</v>
      </c>
      <c r="G236" s="19"/>
      <c r="H236" s="24">
        <f>H237</f>
        <v>75748</v>
      </c>
    </row>
    <row r="237" spans="1:8" ht="12.75" hidden="1">
      <c r="A237" s="62" t="s">
        <v>104</v>
      </c>
      <c r="B237" s="28" t="s">
        <v>240</v>
      </c>
      <c r="C237" s="28" t="s">
        <v>234</v>
      </c>
      <c r="D237" s="10" t="s">
        <v>127</v>
      </c>
      <c r="E237" s="10" t="s">
        <v>66</v>
      </c>
      <c r="F237" s="10" t="s">
        <v>234</v>
      </c>
      <c r="G237" s="19" t="s">
        <v>109</v>
      </c>
      <c r="H237" s="24">
        <v>75748</v>
      </c>
    </row>
    <row r="238" spans="1:8" ht="43.5" customHeight="1" hidden="1">
      <c r="A238" s="69" t="s">
        <v>311</v>
      </c>
      <c r="B238" s="28" t="s">
        <v>240</v>
      </c>
      <c r="C238" s="28" t="s">
        <v>234</v>
      </c>
      <c r="D238" s="10" t="s">
        <v>127</v>
      </c>
      <c r="E238" s="10" t="s">
        <v>66</v>
      </c>
      <c r="F238" s="10" t="s">
        <v>237</v>
      </c>
      <c r="G238" s="19"/>
      <c r="H238" s="24">
        <f>H239</f>
        <v>19350</v>
      </c>
    </row>
    <row r="239" spans="1:8" ht="13.5" customHeight="1" hidden="1">
      <c r="A239" s="62" t="s">
        <v>104</v>
      </c>
      <c r="B239" s="28" t="s">
        <v>240</v>
      </c>
      <c r="C239" s="28" t="s">
        <v>234</v>
      </c>
      <c r="D239" s="10" t="s">
        <v>127</v>
      </c>
      <c r="E239" s="10" t="s">
        <v>66</v>
      </c>
      <c r="F239" s="10" t="s">
        <v>237</v>
      </c>
      <c r="G239" s="19" t="s">
        <v>109</v>
      </c>
      <c r="H239" s="24">
        <v>19350</v>
      </c>
    </row>
    <row r="240" spans="1:8" ht="25.5" hidden="1">
      <c r="A240" s="55" t="s">
        <v>154</v>
      </c>
      <c r="B240" s="28" t="s">
        <v>240</v>
      </c>
      <c r="C240" s="28" t="s">
        <v>234</v>
      </c>
      <c r="D240" s="10" t="s">
        <v>127</v>
      </c>
      <c r="E240" s="10" t="s">
        <v>66</v>
      </c>
      <c r="F240" s="10" t="s">
        <v>66</v>
      </c>
      <c r="G240" s="19"/>
      <c r="H240" s="24">
        <f>H241</f>
        <v>310911</v>
      </c>
    </row>
    <row r="241" spans="1:9" ht="12.75" hidden="1">
      <c r="A241" s="55" t="s">
        <v>104</v>
      </c>
      <c r="B241" s="28" t="s">
        <v>240</v>
      </c>
      <c r="C241" s="28" t="s">
        <v>234</v>
      </c>
      <c r="D241" s="10" t="s">
        <v>127</v>
      </c>
      <c r="E241" s="10" t="s">
        <v>66</v>
      </c>
      <c r="F241" s="10" t="s">
        <v>66</v>
      </c>
      <c r="G241" s="19" t="s">
        <v>109</v>
      </c>
      <c r="H241" s="24">
        <f>22900+288011</f>
        <v>310911</v>
      </c>
      <c r="I241" s="52">
        <v>22900</v>
      </c>
    </row>
    <row r="242" spans="1:8" ht="18" customHeight="1" hidden="1">
      <c r="A242" s="55" t="s">
        <v>203</v>
      </c>
      <c r="B242" s="28" t="s">
        <v>240</v>
      </c>
      <c r="C242" s="28" t="s">
        <v>234</v>
      </c>
      <c r="D242" s="10" t="s">
        <v>128</v>
      </c>
      <c r="E242" s="10" t="s">
        <v>233</v>
      </c>
      <c r="F242" s="10" t="s">
        <v>233</v>
      </c>
      <c r="G242" s="19"/>
      <c r="H242" s="24">
        <f>H243</f>
        <v>104248.8</v>
      </c>
    </row>
    <row r="243" spans="1:8" ht="15.75" customHeight="1" hidden="1">
      <c r="A243" s="55" t="s">
        <v>160</v>
      </c>
      <c r="B243" s="28" t="s">
        <v>240</v>
      </c>
      <c r="C243" s="28" t="s">
        <v>234</v>
      </c>
      <c r="D243" s="10" t="s">
        <v>128</v>
      </c>
      <c r="E243" s="10" t="s">
        <v>66</v>
      </c>
      <c r="F243" s="10" t="s">
        <v>233</v>
      </c>
      <c r="G243" s="19"/>
      <c r="H243" s="24">
        <f>H244+H246+H248+H250</f>
        <v>104248.8</v>
      </c>
    </row>
    <row r="244" spans="1:8" ht="38.25" hidden="1">
      <c r="A244" s="69" t="s">
        <v>275</v>
      </c>
      <c r="B244" s="28" t="s">
        <v>240</v>
      </c>
      <c r="C244" s="28" t="s">
        <v>234</v>
      </c>
      <c r="D244" s="10" t="s">
        <v>128</v>
      </c>
      <c r="E244" s="10" t="s">
        <v>66</v>
      </c>
      <c r="F244" s="10" t="s">
        <v>232</v>
      </c>
      <c r="G244" s="19"/>
      <c r="H244" s="24">
        <f>H245</f>
        <v>53467.8</v>
      </c>
    </row>
    <row r="245" spans="1:8" ht="12.75" hidden="1">
      <c r="A245" s="55" t="s">
        <v>104</v>
      </c>
      <c r="B245" s="28" t="s">
        <v>240</v>
      </c>
      <c r="C245" s="28" t="s">
        <v>234</v>
      </c>
      <c r="D245" s="10" t="s">
        <v>128</v>
      </c>
      <c r="E245" s="10" t="s">
        <v>66</v>
      </c>
      <c r="F245" s="10" t="s">
        <v>232</v>
      </c>
      <c r="G245" s="19" t="s">
        <v>109</v>
      </c>
      <c r="H245" s="24">
        <v>53467.8</v>
      </c>
    </row>
    <row r="246" spans="1:8" ht="42" customHeight="1" hidden="1">
      <c r="A246" s="69" t="s">
        <v>311</v>
      </c>
      <c r="B246" s="28" t="s">
        <v>240</v>
      </c>
      <c r="C246" s="28" t="s">
        <v>234</v>
      </c>
      <c r="D246" s="10" t="s">
        <v>128</v>
      </c>
      <c r="E246" s="10" t="s">
        <v>66</v>
      </c>
      <c r="F246" s="10" t="s">
        <v>237</v>
      </c>
      <c r="G246" s="19"/>
      <c r="H246" s="24">
        <f>H247</f>
        <v>1085</v>
      </c>
    </row>
    <row r="247" spans="1:8" ht="12.75" hidden="1">
      <c r="A247" s="55" t="s">
        <v>104</v>
      </c>
      <c r="B247" s="28" t="s">
        <v>240</v>
      </c>
      <c r="C247" s="28" t="s">
        <v>234</v>
      </c>
      <c r="D247" s="10" t="s">
        <v>128</v>
      </c>
      <c r="E247" s="10" t="s">
        <v>66</v>
      </c>
      <c r="F247" s="10" t="s">
        <v>237</v>
      </c>
      <c r="G247" s="19" t="s">
        <v>109</v>
      </c>
      <c r="H247" s="24">
        <v>1085</v>
      </c>
    </row>
    <row r="248" spans="1:8" ht="54" customHeight="1" hidden="1">
      <c r="A248" s="69" t="s">
        <v>138</v>
      </c>
      <c r="B248" s="28" t="s">
        <v>240</v>
      </c>
      <c r="C248" s="28" t="s">
        <v>234</v>
      </c>
      <c r="D248" s="10" t="s">
        <v>128</v>
      </c>
      <c r="E248" s="10" t="s">
        <v>66</v>
      </c>
      <c r="F248" s="10" t="s">
        <v>99</v>
      </c>
      <c r="G248" s="19"/>
      <c r="H248" s="24">
        <f>H249</f>
        <v>46614</v>
      </c>
    </row>
    <row r="249" spans="1:8" ht="12.75" hidden="1">
      <c r="A249" s="55" t="s">
        <v>104</v>
      </c>
      <c r="B249" s="28" t="s">
        <v>240</v>
      </c>
      <c r="C249" s="28" t="s">
        <v>234</v>
      </c>
      <c r="D249" s="10" t="s">
        <v>128</v>
      </c>
      <c r="E249" s="10" t="s">
        <v>66</v>
      </c>
      <c r="F249" s="10" t="s">
        <v>99</v>
      </c>
      <c r="G249" s="19" t="s">
        <v>109</v>
      </c>
      <c r="H249" s="24">
        <v>46614</v>
      </c>
    </row>
    <row r="250" spans="1:8" ht="25.5" hidden="1">
      <c r="A250" s="55" t="s">
        <v>154</v>
      </c>
      <c r="B250" s="28" t="s">
        <v>240</v>
      </c>
      <c r="C250" s="28" t="s">
        <v>234</v>
      </c>
      <c r="D250" s="10" t="s">
        <v>128</v>
      </c>
      <c r="E250" s="10" t="s">
        <v>66</v>
      </c>
      <c r="F250" s="10" t="s">
        <v>66</v>
      </c>
      <c r="G250" s="19"/>
      <c r="H250" s="24">
        <f>H251</f>
        <v>3082</v>
      </c>
    </row>
    <row r="251" spans="1:8" ht="12.75" hidden="1">
      <c r="A251" s="55" t="s">
        <v>104</v>
      </c>
      <c r="B251" s="28" t="s">
        <v>240</v>
      </c>
      <c r="C251" s="28" t="s">
        <v>234</v>
      </c>
      <c r="D251" s="10" t="s">
        <v>128</v>
      </c>
      <c r="E251" s="10" t="s">
        <v>66</v>
      </c>
      <c r="F251" s="10" t="s">
        <v>66</v>
      </c>
      <c r="G251" s="19" t="s">
        <v>109</v>
      </c>
      <c r="H251" s="24">
        <v>3082</v>
      </c>
    </row>
    <row r="252" spans="1:8" ht="16.5" customHeight="1" hidden="1">
      <c r="A252" s="55" t="s">
        <v>204</v>
      </c>
      <c r="B252" s="28" t="s">
        <v>240</v>
      </c>
      <c r="C252" s="28" t="s">
        <v>234</v>
      </c>
      <c r="D252" s="10" t="s">
        <v>129</v>
      </c>
      <c r="E252" s="10" t="s">
        <v>233</v>
      </c>
      <c r="F252" s="10" t="s">
        <v>233</v>
      </c>
      <c r="G252" s="19"/>
      <c r="H252" s="24">
        <f>H253</f>
        <v>383717.2</v>
      </c>
    </row>
    <row r="253" spans="1:8" ht="12.75" hidden="1">
      <c r="A253" s="55" t="s">
        <v>160</v>
      </c>
      <c r="B253" s="28" t="s">
        <v>240</v>
      </c>
      <c r="C253" s="28" t="s">
        <v>234</v>
      </c>
      <c r="D253" s="10" t="s">
        <v>129</v>
      </c>
      <c r="E253" s="10" t="s">
        <v>66</v>
      </c>
      <c r="F253" s="10" t="s">
        <v>233</v>
      </c>
      <c r="G253" s="19"/>
      <c r="H253" s="24">
        <f>H254</f>
        <v>383717.2</v>
      </c>
    </row>
    <row r="254" spans="1:8" ht="27" customHeight="1" hidden="1">
      <c r="A254" s="55" t="s">
        <v>154</v>
      </c>
      <c r="B254" s="28" t="s">
        <v>240</v>
      </c>
      <c r="C254" s="28" t="s">
        <v>234</v>
      </c>
      <c r="D254" s="10" t="s">
        <v>129</v>
      </c>
      <c r="E254" s="10" t="s">
        <v>66</v>
      </c>
      <c r="F254" s="10" t="s">
        <v>66</v>
      </c>
      <c r="G254" s="19"/>
      <c r="H254" s="24">
        <f>H255</f>
        <v>383717.2</v>
      </c>
    </row>
    <row r="255" spans="1:10" ht="12.75" hidden="1">
      <c r="A255" s="55" t="s">
        <v>104</v>
      </c>
      <c r="B255" s="28" t="s">
        <v>240</v>
      </c>
      <c r="C255" s="28" t="s">
        <v>234</v>
      </c>
      <c r="D255" s="10" t="s">
        <v>129</v>
      </c>
      <c r="E255" s="10" t="s">
        <v>66</v>
      </c>
      <c r="F255" s="10" t="s">
        <v>66</v>
      </c>
      <c r="G255" s="19" t="s">
        <v>109</v>
      </c>
      <c r="H255" s="24">
        <f>9860+91161.2+282696</f>
        <v>383717.2</v>
      </c>
      <c r="I255" s="52">
        <v>9860</v>
      </c>
      <c r="J255" s="49">
        <v>19161.2</v>
      </c>
    </row>
    <row r="256" spans="1:8" ht="14.25" customHeight="1" hidden="1">
      <c r="A256" s="55" t="s">
        <v>205</v>
      </c>
      <c r="B256" s="28" t="s">
        <v>240</v>
      </c>
      <c r="C256" s="28" t="s">
        <v>234</v>
      </c>
      <c r="D256" s="10" t="s">
        <v>130</v>
      </c>
      <c r="E256" s="10" t="s">
        <v>233</v>
      </c>
      <c r="F256" s="10" t="s">
        <v>233</v>
      </c>
      <c r="G256" s="19"/>
      <c r="H256" s="24">
        <f>H257</f>
        <v>126314.9</v>
      </c>
    </row>
    <row r="257" spans="1:8" ht="12.75" hidden="1">
      <c r="A257" s="55" t="s">
        <v>160</v>
      </c>
      <c r="B257" s="28" t="s">
        <v>240</v>
      </c>
      <c r="C257" s="28" t="s">
        <v>234</v>
      </c>
      <c r="D257" s="10" t="s">
        <v>130</v>
      </c>
      <c r="E257" s="10" t="s">
        <v>66</v>
      </c>
      <c r="F257" s="10" t="s">
        <v>233</v>
      </c>
      <c r="G257" s="19"/>
      <c r="H257" s="24">
        <f>H258+H260+H262</f>
        <v>126314.9</v>
      </c>
    </row>
    <row r="258" spans="1:8" ht="38.25" hidden="1">
      <c r="A258" s="69" t="s">
        <v>275</v>
      </c>
      <c r="B258" s="28" t="s">
        <v>240</v>
      </c>
      <c r="C258" s="28" t="s">
        <v>234</v>
      </c>
      <c r="D258" s="10" t="s">
        <v>130</v>
      </c>
      <c r="E258" s="10" t="s">
        <v>66</v>
      </c>
      <c r="F258" s="10" t="s">
        <v>232</v>
      </c>
      <c r="G258" s="19"/>
      <c r="H258" s="24">
        <f>H259</f>
        <v>66750.9</v>
      </c>
    </row>
    <row r="259" spans="1:8" ht="12.75" hidden="1">
      <c r="A259" s="55" t="s">
        <v>104</v>
      </c>
      <c r="B259" s="28" t="s">
        <v>240</v>
      </c>
      <c r="C259" s="28" t="s">
        <v>234</v>
      </c>
      <c r="D259" s="10" t="s">
        <v>130</v>
      </c>
      <c r="E259" s="10" t="s">
        <v>66</v>
      </c>
      <c r="F259" s="10" t="s">
        <v>232</v>
      </c>
      <c r="G259" s="19" t="s">
        <v>109</v>
      </c>
      <c r="H259" s="24">
        <v>66750.9</v>
      </c>
    </row>
    <row r="260" spans="1:8" ht="56.25" customHeight="1" hidden="1">
      <c r="A260" s="69" t="s">
        <v>138</v>
      </c>
      <c r="B260" s="28" t="s">
        <v>240</v>
      </c>
      <c r="C260" s="28" t="s">
        <v>234</v>
      </c>
      <c r="D260" s="10" t="s">
        <v>130</v>
      </c>
      <c r="E260" s="10" t="s">
        <v>66</v>
      </c>
      <c r="F260" s="10" t="s">
        <v>312</v>
      </c>
      <c r="G260" s="19"/>
      <c r="H260" s="24">
        <f>H261</f>
        <v>56035</v>
      </c>
    </row>
    <row r="261" spans="1:8" ht="12.75" hidden="1">
      <c r="A261" s="55" t="s">
        <v>104</v>
      </c>
      <c r="B261" s="28" t="s">
        <v>240</v>
      </c>
      <c r="C261" s="28" t="s">
        <v>234</v>
      </c>
      <c r="D261" s="10" t="s">
        <v>130</v>
      </c>
      <c r="E261" s="10" t="s">
        <v>66</v>
      </c>
      <c r="F261" s="10" t="s">
        <v>312</v>
      </c>
      <c r="G261" s="19" t="s">
        <v>109</v>
      </c>
      <c r="H261" s="24">
        <v>56035</v>
      </c>
    </row>
    <row r="262" spans="1:8" ht="25.5" hidden="1">
      <c r="A262" s="55" t="s">
        <v>154</v>
      </c>
      <c r="B262" s="28" t="s">
        <v>240</v>
      </c>
      <c r="C262" s="28" t="s">
        <v>234</v>
      </c>
      <c r="D262" s="10" t="s">
        <v>130</v>
      </c>
      <c r="E262" s="10" t="s">
        <v>66</v>
      </c>
      <c r="F262" s="10" t="s">
        <v>66</v>
      </c>
      <c r="G262" s="19"/>
      <c r="H262" s="24">
        <f>H263</f>
        <v>3529</v>
      </c>
    </row>
    <row r="263" spans="1:8" ht="12.75" hidden="1">
      <c r="A263" s="55" t="s">
        <v>104</v>
      </c>
      <c r="B263" s="28" t="s">
        <v>240</v>
      </c>
      <c r="C263" s="28" t="s">
        <v>234</v>
      </c>
      <c r="D263" s="10" t="s">
        <v>130</v>
      </c>
      <c r="E263" s="10" t="s">
        <v>66</v>
      </c>
      <c r="F263" s="10" t="s">
        <v>66</v>
      </c>
      <c r="G263" s="19" t="s">
        <v>109</v>
      </c>
      <c r="H263" s="24">
        <v>3529</v>
      </c>
    </row>
    <row r="264" spans="1:8" ht="20.25" customHeight="1" hidden="1">
      <c r="A264" s="55" t="s">
        <v>170</v>
      </c>
      <c r="B264" s="28" t="s">
        <v>240</v>
      </c>
      <c r="C264" s="28" t="s">
        <v>234</v>
      </c>
      <c r="D264" s="10" t="s">
        <v>131</v>
      </c>
      <c r="E264" s="10" t="s">
        <v>233</v>
      </c>
      <c r="F264" s="10" t="s">
        <v>233</v>
      </c>
      <c r="G264" s="19"/>
      <c r="H264" s="24">
        <f>H265</f>
        <v>68403.5</v>
      </c>
    </row>
    <row r="265" spans="1:8" ht="15" customHeight="1" hidden="1">
      <c r="A265" s="55" t="s">
        <v>160</v>
      </c>
      <c r="B265" s="28" t="s">
        <v>240</v>
      </c>
      <c r="C265" s="28" t="s">
        <v>234</v>
      </c>
      <c r="D265" s="10" t="s">
        <v>131</v>
      </c>
      <c r="E265" s="10" t="s">
        <v>66</v>
      </c>
      <c r="F265" s="10" t="s">
        <v>233</v>
      </c>
      <c r="G265" s="19"/>
      <c r="H265" s="24">
        <f>H266+H268+H270+H272</f>
        <v>68403.5</v>
      </c>
    </row>
    <row r="266" spans="1:8" ht="41.25" customHeight="1" hidden="1">
      <c r="A266" s="69" t="s">
        <v>275</v>
      </c>
      <c r="B266" s="28" t="s">
        <v>240</v>
      </c>
      <c r="C266" s="28" t="s">
        <v>234</v>
      </c>
      <c r="D266" s="10" t="s">
        <v>131</v>
      </c>
      <c r="E266" s="10" t="s">
        <v>66</v>
      </c>
      <c r="F266" s="10" t="s">
        <v>232</v>
      </c>
      <c r="G266" s="19"/>
      <c r="H266" s="24">
        <f>H267</f>
        <v>42318.5</v>
      </c>
    </row>
    <row r="267" spans="1:8" ht="12.75" hidden="1">
      <c r="A267" s="55" t="s">
        <v>104</v>
      </c>
      <c r="B267" s="28" t="s">
        <v>240</v>
      </c>
      <c r="C267" s="28" t="s">
        <v>234</v>
      </c>
      <c r="D267" s="10" t="s">
        <v>131</v>
      </c>
      <c r="E267" s="10" t="s">
        <v>66</v>
      </c>
      <c r="F267" s="10" t="s">
        <v>232</v>
      </c>
      <c r="G267" s="19" t="s">
        <v>109</v>
      </c>
      <c r="H267" s="24">
        <v>42318.5</v>
      </c>
    </row>
    <row r="268" spans="1:8" ht="57" customHeight="1" hidden="1">
      <c r="A268" s="69" t="s">
        <v>279</v>
      </c>
      <c r="B268" s="28" t="s">
        <v>240</v>
      </c>
      <c r="C268" s="28" t="s">
        <v>234</v>
      </c>
      <c r="D268" s="10" t="s">
        <v>131</v>
      </c>
      <c r="E268" s="10" t="s">
        <v>66</v>
      </c>
      <c r="F268" s="10" t="s">
        <v>234</v>
      </c>
      <c r="G268" s="19"/>
      <c r="H268" s="24">
        <f>H269</f>
        <v>3329</v>
      </c>
    </row>
    <row r="269" spans="1:8" ht="12.75" hidden="1">
      <c r="A269" s="62" t="s">
        <v>104</v>
      </c>
      <c r="B269" s="28" t="s">
        <v>240</v>
      </c>
      <c r="C269" s="28" t="s">
        <v>234</v>
      </c>
      <c r="D269" s="10" t="s">
        <v>131</v>
      </c>
      <c r="E269" s="10" t="s">
        <v>66</v>
      </c>
      <c r="F269" s="10" t="s">
        <v>234</v>
      </c>
      <c r="G269" s="19" t="s">
        <v>109</v>
      </c>
      <c r="H269" s="24">
        <v>3329</v>
      </c>
    </row>
    <row r="270" spans="1:8" ht="45" customHeight="1" hidden="1">
      <c r="A270" s="69" t="s">
        <v>311</v>
      </c>
      <c r="B270" s="28" t="s">
        <v>240</v>
      </c>
      <c r="C270" s="28" t="s">
        <v>234</v>
      </c>
      <c r="D270" s="10" t="s">
        <v>131</v>
      </c>
      <c r="E270" s="10" t="s">
        <v>66</v>
      </c>
      <c r="F270" s="10" t="s">
        <v>237</v>
      </c>
      <c r="G270" s="19"/>
      <c r="H270" s="24">
        <f>H271</f>
        <v>3168</v>
      </c>
    </row>
    <row r="271" spans="1:8" ht="12.75" hidden="1">
      <c r="A271" s="62" t="s">
        <v>104</v>
      </c>
      <c r="B271" s="28" t="s">
        <v>240</v>
      </c>
      <c r="C271" s="28" t="s">
        <v>234</v>
      </c>
      <c r="D271" s="10" t="s">
        <v>131</v>
      </c>
      <c r="E271" s="10" t="s">
        <v>66</v>
      </c>
      <c r="F271" s="10" t="s">
        <v>237</v>
      </c>
      <c r="G271" s="19" t="s">
        <v>109</v>
      </c>
      <c r="H271" s="24">
        <v>3168</v>
      </c>
    </row>
    <row r="272" spans="1:8" ht="25.5" hidden="1">
      <c r="A272" s="55" t="s">
        <v>154</v>
      </c>
      <c r="B272" s="28" t="s">
        <v>240</v>
      </c>
      <c r="C272" s="28" t="s">
        <v>234</v>
      </c>
      <c r="D272" s="10" t="s">
        <v>131</v>
      </c>
      <c r="E272" s="10" t="s">
        <v>66</v>
      </c>
      <c r="F272" s="10" t="s">
        <v>66</v>
      </c>
      <c r="G272" s="19"/>
      <c r="H272" s="24">
        <f>H273</f>
        <v>19588</v>
      </c>
    </row>
    <row r="273" spans="1:8" ht="12.75" hidden="1">
      <c r="A273" s="55" t="s">
        <v>104</v>
      </c>
      <c r="B273" s="28" t="s">
        <v>240</v>
      </c>
      <c r="C273" s="28" t="s">
        <v>234</v>
      </c>
      <c r="D273" s="10" t="s">
        <v>131</v>
      </c>
      <c r="E273" s="10" t="s">
        <v>66</v>
      </c>
      <c r="F273" s="10" t="s">
        <v>66</v>
      </c>
      <c r="G273" s="19" t="s">
        <v>109</v>
      </c>
      <c r="H273" s="24">
        <v>19588</v>
      </c>
    </row>
    <row r="274" spans="1:8" ht="17.25" customHeight="1" hidden="1">
      <c r="A274" s="55" t="s">
        <v>321</v>
      </c>
      <c r="B274" s="28" t="s">
        <v>240</v>
      </c>
      <c r="C274" s="28" t="s">
        <v>234</v>
      </c>
      <c r="D274" s="10" t="s">
        <v>95</v>
      </c>
      <c r="E274" s="10" t="s">
        <v>233</v>
      </c>
      <c r="F274" s="10" t="s">
        <v>233</v>
      </c>
      <c r="G274" s="19"/>
      <c r="H274" s="24">
        <f>H275</f>
        <v>44739.6</v>
      </c>
    </row>
    <row r="275" spans="1:8" ht="25.5" hidden="1">
      <c r="A275" s="69" t="s">
        <v>271</v>
      </c>
      <c r="B275" s="28" t="s">
        <v>240</v>
      </c>
      <c r="C275" s="28" t="s">
        <v>234</v>
      </c>
      <c r="D275" s="10" t="s">
        <v>95</v>
      </c>
      <c r="E275" s="10" t="s">
        <v>247</v>
      </c>
      <c r="F275" s="10" t="s">
        <v>233</v>
      </c>
      <c r="G275" s="19"/>
      <c r="H275" s="24">
        <f>H276+H278</f>
        <v>44739.6</v>
      </c>
    </row>
    <row r="276" spans="1:8" ht="38.25" hidden="1">
      <c r="A276" s="69" t="s">
        <v>272</v>
      </c>
      <c r="B276" s="28" t="s">
        <v>240</v>
      </c>
      <c r="C276" s="28" t="s">
        <v>234</v>
      </c>
      <c r="D276" s="10" t="s">
        <v>95</v>
      </c>
      <c r="E276" s="10" t="s">
        <v>247</v>
      </c>
      <c r="F276" s="10" t="s">
        <v>232</v>
      </c>
      <c r="G276" s="19"/>
      <c r="H276" s="24">
        <f>H277</f>
        <v>27901.8</v>
      </c>
    </row>
    <row r="277" spans="1:8" ht="12.75" hidden="1">
      <c r="A277" s="55" t="s">
        <v>104</v>
      </c>
      <c r="B277" s="28" t="s">
        <v>240</v>
      </c>
      <c r="C277" s="28" t="s">
        <v>234</v>
      </c>
      <c r="D277" s="10" t="s">
        <v>95</v>
      </c>
      <c r="E277" s="10" t="s">
        <v>247</v>
      </c>
      <c r="F277" s="10" t="s">
        <v>232</v>
      </c>
      <c r="G277" s="19" t="s">
        <v>109</v>
      </c>
      <c r="H277" s="24">
        <v>27901.8</v>
      </c>
    </row>
    <row r="278" spans="1:8" ht="45" customHeight="1" hidden="1">
      <c r="A278" s="69" t="s">
        <v>273</v>
      </c>
      <c r="B278" s="28" t="s">
        <v>240</v>
      </c>
      <c r="C278" s="28" t="s">
        <v>234</v>
      </c>
      <c r="D278" s="10" t="s">
        <v>95</v>
      </c>
      <c r="E278" s="10" t="s">
        <v>247</v>
      </c>
      <c r="F278" s="10" t="s">
        <v>234</v>
      </c>
      <c r="G278" s="19"/>
      <c r="H278" s="24">
        <f>H279</f>
        <v>16837.8</v>
      </c>
    </row>
    <row r="279" spans="1:8" ht="12.75" hidden="1">
      <c r="A279" s="55" t="s">
        <v>104</v>
      </c>
      <c r="B279" s="28" t="s">
        <v>240</v>
      </c>
      <c r="C279" s="28" t="s">
        <v>234</v>
      </c>
      <c r="D279" s="10" t="s">
        <v>95</v>
      </c>
      <c r="E279" s="10" t="s">
        <v>247</v>
      </c>
      <c r="F279" s="10" t="s">
        <v>234</v>
      </c>
      <c r="G279" s="19" t="s">
        <v>109</v>
      </c>
      <c r="H279" s="24">
        <v>16837.8</v>
      </c>
    </row>
    <row r="280" spans="1:8" ht="27" customHeight="1" hidden="1">
      <c r="A280" s="59" t="s">
        <v>274</v>
      </c>
      <c r="B280" s="29" t="s">
        <v>240</v>
      </c>
      <c r="C280" s="29" t="s">
        <v>237</v>
      </c>
      <c r="D280" s="26"/>
      <c r="E280" s="26"/>
      <c r="F280" s="26"/>
      <c r="G280" s="20"/>
      <c r="H280" s="25">
        <f>H281</f>
        <v>60</v>
      </c>
    </row>
    <row r="281" spans="1:8" ht="16.5" customHeight="1" hidden="1">
      <c r="A281" s="55" t="s">
        <v>206</v>
      </c>
      <c r="B281" s="28" t="s">
        <v>240</v>
      </c>
      <c r="C281" s="28" t="s">
        <v>237</v>
      </c>
      <c r="D281" s="10" t="s">
        <v>132</v>
      </c>
      <c r="E281" s="10" t="s">
        <v>233</v>
      </c>
      <c r="F281" s="10" t="s">
        <v>233</v>
      </c>
      <c r="G281" s="19"/>
      <c r="H281" s="24">
        <f>H283</f>
        <v>60</v>
      </c>
    </row>
    <row r="282" spans="1:8" ht="16.5" customHeight="1" hidden="1">
      <c r="A282" s="55" t="s">
        <v>160</v>
      </c>
      <c r="B282" s="28" t="s">
        <v>240</v>
      </c>
      <c r="C282" s="28" t="s">
        <v>237</v>
      </c>
      <c r="D282" s="10" t="s">
        <v>132</v>
      </c>
      <c r="E282" s="10" t="s">
        <v>66</v>
      </c>
      <c r="F282" s="10" t="s">
        <v>233</v>
      </c>
      <c r="G282" s="19"/>
      <c r="H282" s="24">
        <f>H283</f>
        <v>60</v>
      </c>
    </row>
    <row r="283" spans="1:8" ht="38.25" hidden="1">
      <c r="A283" s="69" t="s">
        <v>275</v>
      </c>
      <c r="B283" s="28" t="s">
        <v>240</v>
      </c>
      <c r="C283" s="28" t="s">
        <v>237</v>
      </c>
      <c r="D283" s="10" t="s">
        <v>132</v>
      </c>
      <c r="E283" s="10" t="s">
        <v>66</v>
      </c>
      <c r="F283" s="10" t="s">
        <v>232</v>
      </c>
      <c r="G283" s="19"/>
      <c r="H283" s="24">
        <f>H284</f>
        <v>60</v>
      </c>
    </row>
    <row r="284" spans="1:8" ht="12.75" hidden="1">
      <c r="A284" s="55" t="s">
        <v>104</v>
      </c>
      <c r="B284" s="28" t="s">
        <v>240</v>
      </c>
      <c r="C284" s="28" t="s">
        <v>237</v>
      </c>
      <c r="D284" s="10" t="s">
        <v>132</v>
      </c>
      <c r="E284" s="10" t="s">
        <v>66</v>
      </c>
      <c r="F284" s="10" t="s">
        <v>232</v>
      </c>
      <c r="G284" s="19" t="s">
        <v>109</v>
      </c>
      <c r="H284" s="24">
        <v>60</v>
      </c>
    </row>
    <row r="285" spans="1:8" ht="16.5" customHeight="1" hidden="1">
      <c r="A285" s="59" t="s">
        <v>194</v>
      </c>
      <c r="B285" s="29" t="s">
        <v>240</v>
      </c>
      <c r="C285" s="29" t="s">
        <v>240</v>
      </c>
      <c r="D285" s="26"/>
      <c r="E285" s="26"/>
      <c r="F285" s="26"/>
      <c r="G285" s="20"/>
      <c r="H285" s="25">
        <f>H286+H290+H299+H304</f>
        <v>57615</v>
      </c>
    </row>
    <row r="286" spans="1:8" ht="16.5" customHeight="1" hidden="1">
      <c r="A286" s="55" t="s">
        <v>207</v>
      </c>
      <c r="B286" s="28" t="s">
        <v>240</v>
      </c>
      <c r="C286" s="28" t="s">
        <v>240</v>
      </c>
      <c r="D286" s="10" t="s">
        <v>313</v>
      </c>
      <c r="E286" s="10" t="s">
        <v>233</v>
      </c>
      <c r="F286" s="10" t="s">
        <v>233</v>
      </c>
      <c r="G286" s="19"/>
      <c r="H286" s="24">
        <f>H287</f>
        <v>27248.2</v>
      </c>
    </row>
    <row r="287" spans="1:8" ht="16.5" customHeight="1" hidden="1">
      <c r="A287" s="55" t="s">
        <v>160</v>
      </c>
      <c r="B287" s="28" t="s">
        <v>240</v>
      </c>
      <c r="C287" s="28" t="s">
        <v>240</v>
      </c>
      <c r="D287" s="10" t="s">
        <v>313</v>
      </c>
      <c r="E287" s="10" t="s">
        <v>66</v>
      </c>
      <c r="F287" s="10" t="s">
        <v>233</v>
      </c>
      <c r="G287" s="19"/>
      <c r="H287" s="24">
        <f>H288</f>
        <v>27248.2</v>
      </c>
    </row>
    <row r="288" spans="1:8" ht="31.5" customHeight="1" hidden="1">
      <c r="A288" s="55" t="s">
        <v>154</v>
      </c>
      <c r="B288" s="28" t="s">
        <v>240</v>
      </c>
      <c r="C288" s="28" t="s">
        <v>240</v>
      </c>
      <c r="D288" s="10" t="s">
        <v>313</v>
      </c>
      <c r="E288" s="10" t="s">
        <v>66</v>
      </c>
      <c r="F288" s="10" t="s">
        <v>66</v>
      </c>
      <c r="G288" s="19"/>
      <c r="H288" s="24">
        <f>H289</f>
        <v>27248.2</v>
      </c>
    </row>
    <row r="289" spans="1:8" ht="16.5" customHeight="1" hidden="1">
      <c r="A289" s="55" t="s">
        <v>104</v>
      </c>
      <c r="B289" s="28" t="s">
        <v>240</v>
      </c>
      <c r="C289" s="28" t="s">
        <v>240</v>
      </c>
      <c r="D289" s="10" t="s">
        <v>313</v>
      </c>
      <c r="E289" s="10" t="s">
        <v>66</v>
      </c>
      <c r="F289" s="10" t="s">
        <v>66</v>
      </c>
      <c r="G289" s="19" t="s">
        <v>109</v>
      </c>
      <c r="H289" s="24">
        <v>27248.2</v>
      </c>
    </row>
    <row r="290" spans="1:8" ht="18" customHeight="1" hidden="1">
      <c r="A290" s="55" t="s">
        <v>208</v>
      </c>
      <c r="B290" s="28" t="s">
        <v>240</v>
      </c>
      <c r="C290" s="28" t="s">
        <v>240</v>
      </c>
      <c r="D290" s="10" t="s">
        <v>133</v>
      </c>
      <c r="E290" s="10" t="s">
        <v>233</v>
      </c>
      <c r="F290" s="10" t="s">
        <v>233</v>
      </c>
      <c r="G290" s="19"/>
      <c r="H290" s="24">
        <f>H291+H294</f>
        <v>25092.3</v>
      </c>
    </row>
    <row r="291" spans="1:8" ht="18" customHeight="1" hidden="1">
      <c r="A291" s="55" t="s">
        <v>332</v>
      </c>
      <c r="B291" s="28" t="s">
        <v>240</v>
      </c>
      <c r="C291" s="28" t="s">
        <v>240</v>
      </c>
      <c r="D291" s="10" t="s">
        <v>133</v>
      </c>
      <c r="E291" s="10" t="s">
        <v>234</v>
      </c>
      <c r="F291" s="10" t="s">
        <v>233</v>
      </c>
      <c r="G291" s="19"/>
      <c r="H291" s="24">
        <f>H292</f>
        <v>19037.3</v>
      </c>
    </row>
    <row r="292" spans="1:8" ht="12.75" hidden="1">
      <c r="A292" s="55" t="s">
        <v>147</v>
      </c>
      <c r="B292" s="28" t="s">
        <v>240</v>
      </c>
      <c r="C292" s="28" t="s">
        <v>240</v>
      </c>
      <c r="D292" s="10" t="s">
        <v>133</v>
      </c>
      <c r="E292" s="10" t="s">
        <v>234</v>
      </c>
      <c r="F292" s="10" t="s">
        <v>66</v>
      </c>
      <c r="G292" s="19"/>
      <c r="H292" s="24">
        <f>H293</f>
        <v>19037.3</v>
      </c>
    </row>
    <row r="293" spans="1:10" ht="12.75" hidden="1">
      <c r="A293" s="55" t="s">
        <v>164</v>
      </c>
      <c r="B293" s="28" t="s">
        <v>240</v>
      </c>
      <c r="C293" s="28" t="s">
        <v>240</v>
      </c>
      <c r="D293" s="10" t="s">
        <v>133</v>
      </c>
      <c r="E293" s="10" t="s">
        <v>234</v>
      </c>
      <c r="F293" s="10" t="s">
        <v>66</v>
      </c>
      <c r="G293" s="19" t="s">
        <v>238</v>
      </c>
      <c r="H293" s="24">
        <f>171.3+1291+17575</f>
        <v>19037.3</v>
      </c>
      <c r="J293" s="49">
        <v>171.3</v>
      </c>
    </row>
    <row r="294" spans="1:8" ht="18" customHeight="1" hidden="1">
      <c r="A294" s="55" t="s">
        <v>160</v>
      </c>
      <c r="B294" s="28" t="s">
        <v>240</v>
      </c>
      <c r="C294" s="28" t="s">
        <v>240</v>
      </c>
      <c r="D294" s="10" t="s">
        <v>133</v>
      </c>
      <c r="E294" s="10" t="s">
        <v>66</v>
      </c>
      <c r="F294" s="10" t="s">
        <v>233</v>
      </c>
      <c r="G294" s="19"/>
      <c r="H294" s="24">
        <f>H295+H297</f>
        <v>6055</v>
      </c>
    </row>
    <row r="295" spans="1:8" ht="25.5" hidden="1">
      <c r="A295" s="62" t="s">
        <v>333</v>
      </c>
      <c r="B295" s="28" t="s">
        <v>240</v>
      </c>
      <c r="C295" s="28" t="s">
        <v>240</v>
      </c>
      <c r="D295" s="10" t="s">
        <v>133</v>
      </c>
      <c r="E295" s="10" t="s">
        <v>66</v>
      </c>
      <c r="F295" s="10" t="s">
        <v>99</v>
      </c>
      <c r="G295" s="19"/>
      <c r="H295" s="24">
        <f>H296</f>
        <v>755</v>
      </c>
    </row>
    <row r="296" spans="1:8" ht="16.5" customHeight="1" hidden="1">
      <c r="A296" s="55" t="s">
        <v>104</v>
      </c>
      <c r="B296" s="28" t="s">
        <v>240</v>
      </c>
      <c r="C296" s="28" t="s">
        <v>240</v>
      </c>
      <c r="D296" s="10" t="s">
        <v>133</v>
      </c>
      <c r="E296" s="10" t="s">
        <v>66</v>
      </c>
      <c r="F296" s="10" t="s">
        <v>99</v>
      </c>
      <c r="G296" s="19" t="s">
        <v>109</v>
      </c>
      <c r="H296" s="24">
        <v>755</v>
      </c>
    </row>
    <row r="297" spans="1:8" ht="25.5" hidden="1">
      <c r="A297" s="62" t="s">
        <v>358</v>
      </c>
      <c r="B297" s="28" t="s">
        <v>240</v>
      </c>
      <c r="C297" s="28" t="s">
        <v>240</v>
      </c>
      <c r="D297" s="10" t="s">
        <v>133</v>
      </c>
      <c r="E297" s="10" t="s">
        <v>66</v>
      </c>
      <c r="F297" s="10" t="s">
        <v>312</v>
      </c>
      <c r="G297" s="19"/>
      <c r="H297" s="24">
        <f>H298</f>
        <v>5300</v>
      </c>
    </row>
    <row r="298" spans="1:8" ht="12.75" hidden="1">
      <c r="A298" s="55" t="s">
        <v>104</v>
      </c>
      <c r="B298" s="28" t="s">
        <v>240</v>
      </c>
      <c r="C298" s="28" t="s">
        <v>240</v>
      </c>
      <c r="D298" s="10" t="s">
        <v>133</v>
      </c>
      <c r="E298" s="10" t="s">
        <v>66</v>
      </c>
      <c r="F298" s="10" t="s">
        <v>312</v>
      </c>
      <c r="G298" s="19" t="s">
        <v>109</v>
      </c>
      <c r="H298" s="24">
        <v>5300</v>
      </c>
    </row>
    <row r="299" spans="1:8" ht="15" customHeight="1" hidden="1">
      <c r="A299" s="55" t="s">
        <v>426</v>
      </c>
      <c r="B299" s="28" t="s">
        <v>240</v>
      </c>
      <c r="C299" s="28" t="s">
        <v>240</v>
      </c>
      <c r="D299" s="10" t="s">
        <v>77</v>
      </c>
      <c r="E299" s="10" t="s">
        <v>233</v>
      </c>
      <c r="F299" s="10" t="s">
        <v>233</v>
      </c>
      <c r="G299" s="19"/>
      <c r="H299" s="24">
        <f>H300+H302</f>
        <v>374.5</v>
      </c>
    </row>
    <row r="300" spans="1:8" ht="12.75" hidden="1">
      <c r="A300" s="69" t="s">
        <v>427</v>
      </c>
      <c r="B300" s="28" t="s">
        <v>240</v>
      </c>
      <c r="C300" s="28" t="s">
        <v>240</v>
      </c>
      <c r="D300" s="10" t="s">
        <v>77</v>
      </c>
      <c r="E300" s="10" t="s">
        <v>244</v>
      </c>
      <c r="F300" s="10" t="s">
        <v>233</v>
      </c>
      <c r="G300" s="19"/>
      <c r="H300" s="24">
        <f>H301</f>
        <v>136.5</v>
      </c>
    </row>
    <row r="301" spans="1:8" ht="25.5" hidden="1">
      <c r="A301" s="55" t="s">
        <v>171</v>
      </c>
      <c r="B301" s="28" t="s">
        <v>240</v>
      </c>
      <c r="C301" s="28" t="s">
        <v>240</v>
      </c>
      <c r="D301" s="10" t="s">
        <v>77</v>
      </c>
      <c r="E301" s="10" t="s">
        <v>244</v>
      </c>
      <c r="F301" s="10" t="s">
        <v>233</v>
      </c>
      <c r="G301" s="19" t="s">
        <v>172</v>
      </c>
      <c r="H301" s="24">
        <f>97.5+39</f>
        <v>136.5</v>
      </c>
    </row>
    <row r="302" spans="1:8" ht="25.5" hidden="1">
      <c r="A302" s="72" t="s">
        <v>396</v>
      </c>
      <c r="B302" s="28" t="s">
        <v>240</v>
      </c>
      <c r="C302" s="28" t="s">
        <v>240</v>
      </c>
      <c r="D302" s="10" t="s">
        <v>77</v>
      </c>
      <c r="E302" s="10" t="s">
        <v>148</v>
      </c>
      <c r="F302" s="10" t="s">
        <v>233</v>
      </c>
      <c r="G302" s="19"/>
      <c r="H302" s="24">
        <f>H303</f>
        <v>238</v>
      </c>
    </row>
    <row r="303" spans="1:8" ht="25.5" hidden="1">
      <c r="A303" s="55" t="s">
        <v>171</v>
      </c>
      <c r="B303" s="28" t="s">
        <v>240</v>
      </c>
      <c r="C303" s="28" t="s">
        <v>240</v>
      </c>
      <c r="D303" s="10" t="s">
        <v>77</v>
      </c>
      <c r="E303" s="10" t="s">
        <v>148</v>
      </c>
      <c r="F303" s="10" t="s">
        <v>233</v>
      </c>
      <c r="G303" s="19" t="s">
        <v>172</v>
      </c>
      <c r="H303" s="24">
        <v>238</v>
      </c>
    </row>
    <row r="304" spans="1:8" ht="12.75" hidden="1">
      <c r="A304" s="55" t="s">
        <v>230</v>
      </c>
      <c r="B304" s="28" t="s">
        <v>240</v>
      </c>
      <c r="C304" s="28" t="s">
        <v>240</v>
      </c>
      <c r="D304" s="10" t="s">
        <v>189</v>
      </c>
      <c r="E304" s="10" t="s">
        <v>233</v>
      </c>
      <c r="F304" s="10" t="s">
        <v>233</v>
      </c>
      <c r="G304" s="19"/>
      <c r="H304" s="24">
        <f>H305</f>
        <v>4900</v>
      </c>
    </row>
    <row r="305" spans="1:8" ht="25.5" hidden="1">
      <c r="A305" s="55" t="s">
        <v>280</v>
      </c>
      <c r="B305" s="28" t="s">
        <v>240</v>
      </c>
      <c r="C305" s="28" t="s">
        <v>240</v>
      </c>
      <c r="D305" s="10" t="s">
        <v>189</v>
      </c>
      <c r="E305" s="10" t="s">
        <v>247</v>
      </c>
      <c r="F305" s="10" t="s">
        <v>233</v>
      </c>
      <c r="G305" s="19"/>
      <c r="H305" s="24">
        <f>H306</f>
        <v>4900</v>
      </c>
    </row>
    <row r="306" spans="1:8" ht="25.5" hidden="1">
      <c r="A306" s="55" t="s">
        <v>171</v>
      </c>
      <c r="B306" s="28" t="s">
        <v>240</v>
      </c>
      <c r="C306" s="28" t="s">
        <v>240</v>
      </c>
      <c r="D306" s="10" t="s">
        <v>189</v>
      </c>
      <c r="E306" s="10" t="s">
        <v>247</v>
      </c>
      <c r="F306" s="10" t="s">
        <v>233</v>
      </c>
      <c r="G306" s="19" t="s">
        <v>172</v>
      </c>
      <c r="H306" s="24">
        <v>4900</v>
      </c>
    </row>
    <row r="307" spans="1:8" ht="18" customHeight="1" hidden="1">
      <c r="A307" s="59" t="s">
        <v>195</v>
      </c>
      <c r="B307" s="29" t="s">
        <v>240</v>
      </c>
      <c r="C307" s="29" t="s">
        <v>247</v>
      </c>
      <c r="D307" s="26"/>
      <c r="E307" s="26"/>
      <c r="F307" s="26"/>
      <c r="G307" s="20"/>
      <c r="H307" s="25">
        <f>H308+H312+H316</f>
        <v>229557</v>
      </c>
    </row>
    <row r="308" spans="1:8" ht="32.25" customHeight="1" hidden="1">
      <c r="A308" s="55" t="s">
        <v>173</v>
      </c>
      <c r="B308" s="28" t="s">
        <v>240</v>
      </c>
      <c r="C308" s="28" t="s">
        <v>247</v>
      </c>
      <c r="D308" s="10" t="s">
        <v>134</v>
      </c>
      <c r="E308" s="10" t="s">
        <v>233</v>
      </c>
      <c r="F308" s="10" t="s">
        <v>233</v>
      </c>
      <c r="G308" s="19"/>
      <c r="H308" s="24">
        <f>H309</f>
        <v>39807</v>
      </c>
    </row>
    <row r="309" spans="1:8" ht="12.75" hidden="1">
      <c r="A309" s="55" t="s">
        <v>160</v>
      </c>
      <c r="B309" s="28" t="s">
        <v>240</v>
      </c>
      <c r="C309" s="28" t="s">
        <v>247</v>
      </c>
      <c r="D309" s="10" t="s">
        <v>134</v>
      </c>
      <c r="E309" s="10" t="s">
        <v>66</v>
      </c>
      <c r="F309" s="10" t="s">
        <v>233</v>
      </c>
      <c r="G309" s="19"/>
      <c r="H309" s="24">
        <f>H310</f>
        <v>39807</v>
      </c>
    </row>
    <row r="310" spans="1:8" ht="25.5" hidden="1">
      <c r="A310" s="55" t="s">
        <v>154</v>
      </c>
      <c r="B310" s="28" t="s">
        <v>240</v>
      </c>
      <c r="C310" s="28" t="s">
        <v>247</v>
      </c>
      <c r="D310" s="10" t="s">
        <v>134</v>
      </c>
      <c r="E310" s="10" t="s">
        <v>66</v>
      </c>
      <c r="F310" s="10" t="s">
        <v>66</v>
      </c>
      <c r="G310" s="19"/>
      <c r="H310" s="24">
        <f>H311</f>
        <v>39807</v>
      </c>
    </row>
    <row r="311" spans="1:8" ht="12.75" hidden="1">
      <c r="A311" s="55" t="s">
        <v>104</v>
      </c>
      <c r="B311" s="28" t="s">
        <v>240</v>
      </c>
      <c r="C311" s="28" t="s">
        <v>247</v>
      </c>
      <c r="D311" s="10" t="s">
        <v>134</v>
      </c>
      <c r="E311" s="10" t="s">
        <v>66</v>
      </c>
      <c r="F311" s="10" t="s">
        <v>66</v>
      </c>
      <c r="G311" s="19" t="s">
        <v>109</v>
      </c>
      <c r="H311" s="24">
        <v>39807</v>
      </c>
    </row>
    <row r="312" spans="1:8" ht="54.75" customHeight="1" hidden="1">
      <c r="A312" s="55" t="s">
        <v>258</v>
      </c>
      <c r="B312" s="28" t="s">
        <v>240</v>
      </c>
      <c r="C312" s="28" t="s">
        <v>247</v>
      </c>
      <c r="D312" s="10" t="s">
        <v>90</v>
      </c>
      <c r="E312" s="10" t="s">
        <v>233</v>
      </c>
      <c r="F312" s="10" t="s">
        <v>233</v>
      </c>
      <c r="G312" s="19"/>
      <c r="H312" s="24">
        <f>H313</f>
        <v>189250</v>
      </c>
    </row>
    <row r="313" spans="1:8" ht="15.75" customHeight="1" hidden="1">
      <c r="A313" s="55" t="s">
        <v>160</v>
      </c>
      <c r="B313" s="28" t="s">
        <v>240</v>
      </c>
      <c r="C313" s="28" t="s">
        <v>247</v>
      </c>
      <c r="D313" s="10" t="s">
        <v>90</v>
      </c>
      <c r="E313" s="10" t="s">
        <v>66</v>
      </c>
      <c r="F313" s="10" t="s">
        <v>233</v>
      </c>
      <c r="G313" s="19"/>
      <c r="H313" s="24">
        <f>H314</f>
        <v>189250</v>
      </c>
    </row>
    <row r="314" spans="1:8" ht="27" customHeight="1" hidden="1">
      <c r="A314" s="55" t="s">
        <v>154</v>
      </c>
      <c r="B314" s="28" t="s">
        <v>240</v>
      </c>
      <c r="C314" s="28" t="s">
        <v>247</v>
      </c>
      <c r="D314" s="10" t="s">
        <v>90</v>
      </c>
      <c r="E314" s="10" t="s">
        <v>66</v>
      </c>
      <c r="F314" s="10" t="s">
        <v>66</v>
      </c>
      <c r="G314" s="19"/>
      <c r="H314" s="24">
        <f>H315</f>
        <v>189250</v>
      </c>
    </row>
    <row r="315" spans="1:8" ht="14.25" customHeight="1" hidden="1">
      <c r="A315" s="55" t="s">
        <v>104</v>
      </c>
      <c r="B315" s="28" t="s">
        <v>240</v>
      </c>
      <c r="C315" s="28" t="s">
        <v>247</v>
      </c>
      <c r="D315" s="10" t="s">
        <v>90</v>
      </c>
      <c r="E315" s="10" t="s">
        <v>66</v>
      </c>
      <c r="F315" s="10" t="s">
        <v>66</v>
      </c>
      <c r="G315" s="19" t="s">
        <v>109</v>
      </c>
      <c r="H315" s="24">
        <v>189250</v>
      </c>
    </row>
    <row r="316" spans="1:8" ht="12.75" customHeight="1" hidden="1">
      <c r="A316" s="62" t="s">
        <v>425</v>
      </c>
      <c r="B316" s="28" t="s">
        <v>240</v>
      </c>
      <c r="C316" s="28" t="s">
        <v>247</v>
      </c>
      <c r="D316" s="10" t="s">
        <v>77</v>
      </c>
      <c r="E316" s="10" t="s">
        <v>233</v>
      </c>
      <c r="F316" s="10" t="s">
        <v>233</v>
      </c>
      <c r="G316" s="19"/>
      <c r="H316" s="24">
        <f>H317</f>
        <v>500</v>
      </c>
    </row>
    <row r="317" spans="1:8" ht="31.5" customHeight="1" hidden="1">
      <c r="A317" s="65" t="s">
        <v>413</v>
      </c>
      <c r="B317" s="28" t="s">
        <v>240</v>
      </c>
      <c r="C317" s="28" t="s">
        <v>247</v>
      </c>
      <c r="D317" s="10" t="s">
        <v>77</v>
      </c>
      <c r="E317" s="10" t="s">
        <v>412</v>
      </c>
      <c r="F317" s="10" t="s">
        <v>233</v>
      </c>
      <c r="G317" s="19"/>
      <c r="H317" s="24">
        <f>H318</f>
        <v>500</v>
      </c>
    </row>
    <row r="318" spans="1:8" ht="18" customHeight="1" hidden="1">
      <c r="A318" s="62" t="s">
        <v>415</v>
      </c>
      <c r="B318" s="28" t="s">
        <v>240</v>
      </c>
      <c r="C318" s="28" t="s">
        <v>247</v>
      </c>
      <c r="D318" s="10" t="s">
        <v>77</v>
      </c>
      <c r="E318" s="10" t="s">
        <v>412</v>
      </c>
      <c r="F318" s="10" t="s">
        <v>233</v>
      </c>
      <c r="G318" s="19" t="s">
        <v>414</v>
      </c>
      <c r="H318" s="24">
        <v>500</v>
      </c>
    </row>
    <row r="319" spans="1:10" s="17" customFormat="1" ht="30" customHeight="1">
      <c r="A319" s="59" t="s">
        <v>293</v>
      </c>
      <c r="B319" s="29" t="s">
        <v>241</v>
      </c>
      <c r="C319" s="29"/>
      <c r="D319" s="26"/>
      <c r="E319" s="26"/>
      <c r="F319" s="26"/>
      <c r="G319" s="20"/>
      <c r="H319" s="25">
        <f>H320+H349+H353</f>
        <v>123025.7</v>
      </c>
      <c r="I319" s="53"/>
      <c r="J319" s="50"/>
    </row>
    <row r="320" spans="1:10" s="17" customFormat="1" ht="16.5" customHeight="1" hidden="1">
      <c r="A320" s="59" t="s">
        <v>174</v>
      </c>
      <c r="B320" s="29" t="s">
        <v>241</v>
      </c>
      <c r="C320" s="29" t="s">
        <v>232</v>
      </c>
      <c r="D320" s="26"/>
      <c r="E320" s="26"/>
      <c r="F320" s="26"/>
      <c r="G320" s="20"/>
      <c r="H320" s="25">
        <f>H321+H325+H329+H333+H338</f>
        <v>104359.7</v>
      </c>
      <c r="I320" s="53"/>
      <c r="J320" s="50"/>
    </row>
    <row r="321" spans="1:8" ht="25.5" hidden="1">
      <c r="A321" s="55" t="s">
        <v>212</v>
      </c>
      <c r="B321" s="28" t="s">
        <v>241</v>
      </c>
      <c r="C321" s="28" t="s">
        <v>232</v>
      </c>
      <c r="D321" s="10" t="s">
        <v>85</v>
      </c>
      <c r="E321" s="10" t="s">
        <v>233</v>
      </c>
      <c r="F321" s="10" t="s">
        <v>233</v>
      </c>
      <c r="G321" s="19"/>
      <c r="H321" s="24">
        <f>H322</f>
        <v>10975</v>
      </c>
    </row>
    <row r="322" spans="1:8" ht="15.75" customHeight="1" hidden="1">
      <c r="A322" s="55" t="s">
        <v>160</v>
      </c>
      <c r="B322" s="28" t="s">
        <v>241</v>
      </c>
      <c r="C322" s="28" t="s">
        <v>232</v>
      </c>
      <c r="D322" s="10" t="s">
        <v>85</v>
      </c>
      <c r="E322" s="10" t="s">
        <v>66</v>
      </c>
      <c r="F322" s="10" t="s">
        <v>233</v>
      </c>
      <c r="G322" s="19"/>
      <c r="H322" s="24">
        <f>H323</f>
        <v>10975</v>
      </c>
    </row>
    <row r="323" spans="1:8" ht="27" customHeight="1" hidden="1">
      <c r="A323" s="55" t="s">
        <v>154</v>
      </c>
      <c r="B323" s="28" t="s">
        <v>241</v>
      </c>
      <c r="C323" s="28" t="s">
        <v>232</v>
      </c>
      <c r="D323" s="10" t="s">
        <v>85</v>
      </c>
      <c r="E323" s="10" t="s">
        <v>66</v>
      </c>
      <c r="F323" s="10" t="s">
        <v>66</v>
      </c>
      <c r="G323" s="19"/>
      <c r="H323" s="24">
        <f>H324</f>
        <v>10975</v>
      </c>
    </row>
    <row r="324" spans="1:8" ht="12.75" hidden="1">
      <c r="A324" s="55" t="s">
        <v>104</v>
      </c>
      <c r="B324" s="28" t="s">
        <v>241</v>
      </c>
      <c r="C324" s="28" t="s">
        <v>232</v>
      </c>
      <c r="D324" s="10" t="s">
        <v>85</v>
      </c>
      <c r="E324" s="10" t="s">
        <v>66</v>
      </c>
      <c r="F324" s="10" t="s">
        <v>66</v>
      </c>
      <c r="G324" s="19" t="s">
        <v>109</v>
      </c>
      <c r="H324" s="24">
        <v>10975</v>
      </c>
    </row>
    <row r="325" spans="1:8" ht="18" customHeight="1" hidden="1">
      <c r="A325" s="55" t="s">
        <v>213</v>
      </c>
      <c r="B325" s="28" t="s">
        <v>241</v>
      </c>
      <c r="C325" s="28" t="s">
        <v>232</v>
      </c>
      <c r="D325" s="10" t="s">
        <v>86</v>
      </c>
      <c r="E325" s="10" t="s">
        <v>233</v>
      </c>
      <c r="F325" s="10" t="s">
        <v>233</v>
      </c>
      <c r="G325" s="19"/>
      <c r="H325" s="24">
        <f>H326</f>
        <v>937</v>
      </c>
    </row>
    <row r="326" spans="1:8" ht="12.75" hidden="1">
      <c r="A326" s="55" t="s">
        <v>160</v>
      </c>
      <c r="B326" s="28" t="s">
        <v>241</v>
      </c>
      <c r="C326" s="28" t="s">
        <v>232</v>
      </c>
      <c r="D326" s="10" t="s">
        <v>86</v>
      </c>
      <c r="E326" s="10" t="s">
        <v>66</v>
      </c>
      <c r="F326" s="10" t="s">
        <v>233</v>
      </c>
      <c r="G326" s="19"/>
      <c r="H326" s="24">
        <f>H327</f>
        <v>937</v>
      </c>
    </row>
    <row r="327" spans="1:8" ht="25.5" hidden="1">
      <c r="A327" s="55" t="s">
        <v>154</v>
      </c>
      <c r="B327" s="28" t="s">
        <v>241</v>
      </c>
      <c r="C327" s="28" t="s">
        <v>232</v>
      </c>
      <c r="D327" s="10" t="s">
        <v>86</v>
      </c>
      <c r="E327" s="10" t="s">
        <v>66</v>
      </c>
      <c r="F327" s="10" t="s">
        <v>66</v>
      </c>
      <c r="G327" s="19"/>
      <c r="H327" s="24">
        <f>H328</f>
        <v>937</v>
      </c>
    </row>
    <row r="328" spans="1:8" ht="15" customHeight="1" hidden="1">
      <c r="A328" s="55" t="s">
        <v>104</v>
      </c>
      <c r="B328" s="28" t="s">
        <v>241</v>
      </c>
      <c r="C328" s="28" t="s">
        <v>232</v>
      </c>
      <c r="D328" s="10" t="s">
        <v>86</v>
      </c>
      <c r="E328" s="10" t="s">
        <v>66</v>
      </c>
      <c r="F328" s="10" t="s">
        <v>66</v>
      </c>
      <c r="G328" s="19" t="s">
        <v>109</v>
      </c>
      <c r="H328" s="24">
        <v>937</v>
      </c>
    </row>
    <row r="329" spans="1:8" ht="17.25" customHeight="1" hidden="1">
      <c r="A329" s="55" t="s">
        <v>214</v>
      </c>
      <c r="B329" s="28" t="s">
        <v>241</v>
      </c>
      <c r="C329" s="28" t="s">
        <v>232</v>
      </c>
      <c r="D329" s="10" t="s">
        <v>87</v>
      </c>
      <c r="E329" s="10" t="s">
        <v>233</v>
      </c>
      <c r="F329" s="10" t="s">
        <v>233</v>
      </c>
      <c r="G329" s="19"/>
      <c r="H329" s="24">
        <f>H330</f>
        <v>57022.2</v>
      </c>
    </row>
    <row r="330" spans="1:8" ht="12.75" hidden="1">
      <c r="A330" s="55" t="s">
        <v>160</v>
      </c>
      <c r="B330" s="28" t="s">
        <v>241</v>
      </c>
      <c r="C330" s="28" t="s">
        <v>232</v>
      </c>
      <c r="D330" s="10" t="s">
        <v>87</v>
      </c>
      <c r="E330" s="10" t="s">
        <v>66</v>
      </c>
      <c r="F330" s="10" t="s">
        <v>233</v>
      </c>
      <c r="G330" s="19"/>
      <c r="H330" s="24">
        <f>H331</f>
        <v>57022.2</v>
      </c>
    </row>
    <row r="331" spans="1:8" ht="25.5" hidden="1">
      <c r="A331" s="55" t="s">
        <v>154</v>
      </c>
      <c r="B331" s="28" t="s">
        <v>241</v>
      </c>
      <c r="C331" s="28" t="s">
        <v>232</v>
      </c>
      <c r="D331" s="10" t="s">
        <v>87</v>
      </c>
      <c r="E331" s="10" t="s">
        <v>66</v>
      </c>
      <c r="F331" s="10" t="s">
        <v>66</v>
      </c>
      <c r="G331" s="19"/>
      <c r="H331" s="24">
        <f>H332</f>
        <v>57022.2</v>
      </c>
    </row>
    <row r="332" spans="1:9" ht="12.75" hidden="1">
      <c r="A332" s="55" t="s">
        <v>104</v>
      </c>
      <c r="B332" s="28" t="s">
        <v>241</v>
      </c>
      <c r="C332" s="28" t="s">
        <v>232</v>
      </c>
      <c r="D332" s="10" t="s">
        <v>87</v>
      </c>
      <c r="E332" s="10" t="s">
        <v>66</v>
      </c>
      <c r="F332" s="10" t="s">
        <v>66</v>
      </c>
      <c r="G332" s="19" t="s">
        <v>109</v>
      </c>
      <c r="H332" s="24">
        <f>2240+54482.2+300</f>
        <v>57022.2</v>
      </c>
      <c r="I332" s="52">
        <v>2240</v>
      </c>
    </row>
    <row r="333" spans="1:8" ht="29.25" customHeight="1" hidden="1">
      <c r="A333" s="55" t="s">
        <v>175</v>
      </c>
      <c r="B333" s="28" t="s">
        <v>241</v>
      </c>
      <c r="C333" s="28" t="s">
        <v>232</v>
      </c>
      <c r="D333" s="10" t="s">
        <v>88</v>
      </c>
      <c r="E333" s="10" t="s">
        <v>233</v>
      </c>
      <c r="F333" s="10" t="s">
        <v>233</v>
      </c>
      <c r="G333" s="19"/>
      <c r="H333" s="24">
        <f>H334+H336</f>
        <v>5924.5</v>
      </c>
    </row>
    <row r="334" spans="1:8" ht="38.25" hidden="1">
      <c r="A334" s="65" t="s">
        <v>387</v>
      </c>
      <c r="B334" s="28" t="s">
        <v>241</v>
      </c>
      <c r="C334" s="28" t="s">
        <v>232</v>
      </c>
      <c r="D334" s="10" t="s">
        <v>88</v>
      </c>
      <c r="E334" s="10" t="s">
        <v>239</v>
      </c>
      <c r="F334" s="10" t="s">
        <v>233</v>
      </c>
      <c r="G334" s="19"/>
      <c r="H334" s="24">
        <f>H335</f>
        <v>1016.5</v>
      </c>
    </row>
    <row r="335" spans="1:8" ht="12.75" hidden="1">
      <c r="A335" s="55" t="s">
        <v>104</v>
      </c>
      <c r="B335" s="28" t="s">
        <v>241</v>
      </c>
      <c r="C335" s="28" t="s">
        <v>232</v>
      </c>
      <c r="D335" s="10" t="s">
        <v>88</v>
      </c>
      <c r="E335" s="10" t="s">
        <v>239</v>
      </c>
      <c r="F335" s="10" t="s">
        <v>233</v>
      </c>
      <c r="G335" s="19" t="s">
        <v>109</v>
      </c>
      <c r="H335" s="24">
        <v>1016.5</v>
      </c>
    </row>
    <row r="336" spans="1:8" ht="30.75" customHeight="1" hidden="1">
      <c r="A336" s="61" t="s">
        <v>220</v>
      </c>
      <c r="B336" s="33" t="s">
        <v>241</v>
      </c>
      <c r="C336" s="33" t="s">
        <v>232</v>
      </c>
      <c r="D336" s="32" t="s">
        <v>88</v>
      </c>
      <c r="E336" s="32" t="s">
        <v>89</v>
      </c>
      <c r="F336" s="32" t="s">
        <v>233</v>
      </c>
      <c r="G336" s="19"/>
      <c r="H336" s="24">
        <f>H337</f>
        <v>4908</v>
      </c>
    </row>
    <row r="337" spans="1:8" ht="17.25" customHeight="1" hidden="1">
      <c r="A337" s="61" t="s">
        <v>108</v>
      </c>
      <c r="B337" s="33" t="s">
        <v>241</v>
      </c>
      <c r="C337" s="33" t="s">
        <v>232</v>
      </c>
      <c r="D337" s="32" t="s">
        <v>88</v>
      </c>
      <c r="E337" s="32" t="s">
        <v>89</v>
      </c>
      <c r="F337" s="32" t="s">
        <v>233</v>
      </c>
      <c r="G337" s="19" t="s">
        <v>114</v>
      </c>
      <c r="H337" s="24">
        <v>4908</v>
      </c>
    </row>
    <row r="338" spans="1:8" ht="15" customHeight="1" hidden="1">
      <c r="A338" s="55" t="s">
        <v>230</v>
      </c>
      <c r="B338" s="28" t="s">
        <v>241</v>
      </c>
      <c r="C338" s="28" t="s">
        <v>232</v>
      </c>
      <c r="D338" s="10" t="s">
        <v>189</v>
      </c>
      <c r="E338" s="10" t="s">
        <v>233</v>
      </c>
      <c r="F338" s="10" t="s">
        <v>233</v>
      </c>
      <c r="G338" s="19"/>
      <c r="H338" s="24">
        <f>H339+H341+H343+H345+H347</f>
        <v>29501</v>
      </c>
    </row>
    <row r="339" spans="1:8" ht="44.25" customHeight="1" hidden="1">
      <c r="A339" s="70" t="s">
        <v>388</v>
      </c>
      <c r="B339" s="28" t="s">
        <v>241</v>
      </c>
      <c r="C339" s="28" t="s">
        <v>232</v>
      </c>
      <c r="D339" s="10" t="s">
        <v>189</v>
      </c>
      <c r="E339" s="10" t="s">
        <v>242</v>
      </c>
      <c r="F339" s="10" t="s">
        <v>233</v>
      </c>
      <c r="G339" s="19"/>
      <c r="H339" s="24">
        <f>H340</f>
        <v>871</v>
      </c>
    </row>
    <row r="340" spans="1:8" ht="42" customHeight="1" hidden="1">
      <c r="A340" s="55" t="s">
        <v>115</v>
      </c>
      <c r="B340" s="28" t="s">
        <v>241</v>
      </c>
      <c r="C340" s="28" t="s">
        <v>232</v>
      </c>
      <c r="D340" s="10" t="s">
        <v>189</v>
      </c>
      <c r="E340" s="10" t="s">
        <v>242</v>
      </c>
      <c r="F340" s="10" t="s">
        <v>233</v>
      </c>
      <c r="G340" s="19" t="s">
        <v>179</v>
      </c>
      <c r="H340" s="24">
        <v>871</v>
      </c>
    </row>
    <row r="341" spans="1:8" ht="27" customHeight="1" hidden="1">
      <c r="A341" s="63" t="s">
        <v>392</v>
      </c>
      <c r="B341" s="28" t="s">
        <v>241</v>
      </c>
      <c r="C341" s="28" t="s">
        <v>232</v>
      </c>
      <c r="D341" s="10" t="s">
        <v>189</v>
      </c>
      <c r="E341" s="10" t="s">
        <v>243</v>
      </c>
      <c r="F341" s="10" t="s">
        <v>233</v>
      </c>
      <c r="G341" s="19"/>
      <c r="H341" s="24">
        <f>H342</f>
        <v>1800</v>
      </c>
    </row>
    <row r="342" spans="1:8" ht="38.25" hidden="1">
      <c r="A342" s="55" t="s">
        <v>115</v>
      </c>
      <c r="B342" s="28" t="s">
        <v>241</v>
      </c>
      <c r="C342" s="28" t="s">
        <v>232</v>
      </c>
      <c r="D342" s="10" t="s">
        <v>189</v>
      </c>
      <c r="E342" s="10" t="s">
        <v>243</v>
      </c>
      <c r="F342" s="10" t="s">
        <v>233</v>
      </c>
      <c r="G342" s="19" t="s">
        <v>179</v>
      </c>
      <c r="H342" s="24">
        <v>1800</v>
      </c>
    </row>
    <row r="343" spans="1:8" ht="25.5" hidden="1">
      <c r="A343" s="63" t="s">
        <v>400</v>
      </c>
      <c r="B343" s="28" t="s">
        <v>241</v>
      </c>
      <c r="C343" s="28" t="s">
        <v>232</v>
      </c>
      <c r="D343" s="10" t="s">
        <v>189</v>
      </c>
      <c r="E343" s="10" t="s">
        <v>244</v>
      </c>
      <c r="F343" s="10" t="s">
        <v>233</v>
      </c>
      <c r="G343" s="19"/>
      <c r="H343" s="24">
        <f>H344</f>
        <v>2380</v>
      </c>
    </row>
    <row r="344" spans="1:8" ht="38.25" hidden="1">
      <c r="A344" s="55" t="s">
        <v>115</v>
      </c>
      <c r="B344" s="28" t="s">
        <v>241</v>
      </c>
      <c r="C344" s="28" t="s">
        <v>232</v>
      </c>
      <c r="D344" s="10" t="s">
        <v>189</v>
      </c>
      <c r="E344" s="10" t="s">
        <v>244</v>
      </c>
      <c r="F344" s="10" t="s">
        <v>233</v>
      </c>
      <c r="G344" s="19" t="s">
        <v>179</v>
      </c>
      <c r="H344" s="24">
        <v>2380</v>
      </c>
    </row>
    <row r="345" spans="1:8" ht="25.5" hidden="1">
      <c r="A345" s="63" t="s">
        <v>395</v>
      </c>
      <c r="B345" s="28" t="s">
        <v>241</v>
      </c>
      <c r="C345" s="28" t="s">
        <v>232</v>
      </c>
      <c r="D345" s="10" t="s">
        <v>189</v>
      </c>
      <c r="E345" s="10" t="s">
        <v>245</v>
      </c>
      <c r="F345" s="10" t="s">
        <v>233</v>
      </c>
      <c r="G345" s="19"/>
      <c r="H345" s="24">
        <f>H346</f>
        <v>18900</v>
      </c>
    </row>
    <row r="346" spans="1:8" ht="38.25" hidden="1">
      <c r="A346" s="55" t="s">
        <v>115</v>
      </c>
      <c r="B346" s="28" t="s">
        <v>241</v>
      </c>
      <c r="C346" s="28" t="s">
        <v>232</v>
      </c>
      <c r="D346" s="10" t="s">
        <v>189</v>
      </c>
      <c r="E346" s="10" t="s">
        <v>245</v>
      </c>
      <c r="F346" s="10" t="s">
        <v>233</v>
      </c>
      <c r="G346" s="19" t="s">
        <v>179</v>
      </c>
      <c r="H346" s="24">
        <v>18900</v>
      </c>
    </row>
    <row r="347" spans="1:8" ht="38.25" hidden="1">
      <c r="A347" s="63" t="s">
        <v>294</v>
      </c>
      <c r="B347" s="28" t="s">
        <v>241</v>
      </c>
      <c r="C347" s="28" t="s">
        <v>232</v>
      </c>
      <c r="D347" s="10" t="s">
        <v>189</v>
      </c>
      <c r="E347" s="10" t="s">
        <v>246</v>
      </c>
      <c r="F347" s="10" t="s">
        <v>233</v>
      </c>
      <c r="G347" s="19"/>
      <c r="H347" s="24">
        <f>H348</f>
        <v>5550</v>
      </c>
    </row>
    <row r="348" spans="1:8" ht="38.25" hidden="1">
      <c r="A348" s="55" t="s">
        <v>115</v>
      </c>
      <c r="B348" s="28" t="s">
        <v>241</v>
      </c>
      <c r="C348" s="28" t="s">
        <v>232</v>
      </c>
      <c r="D348" s="10" t="s">
        <v>189</v>
      </c>
      <c r="E348" s="10" t="s">
        <v>246</v>
      </c>
      <c r="F348" s="10" t="s">
        <v>233</v>
      </c>
      <c r="G348" s="19" t="s">
        <v>179</v>
      </c>
      <c r="H348" s="24">
        <v>5550</v>
      </c>
    </row>
    <row r="349" spans="1:10" s="17" customFormat="1" ht="17.25" customHeight="1" hidden="1">
      <c r="A349" s="59" t="s">
        <v>196</v>
      </c>
      <c r="B349" s="29" t="s">
        <v>241</v>
      </c>
      <c r="C349" s="29" t="s">
        <v>236</v>
      </c>
      <c r="D349" s="26"/>
      <c r="E349" s="26"/>
      <c r="F349" s="26"/>
      <c r="G349" s="20"/>
      <c r="H349" s="25">
        <f>H350</f>
        <v>13080</v>
      </c>
      <c r="I349" s="53"/>
      <c r="J349" s="50"/>
    </row>
    <row r="350" spans="1:8" ht="27.75" customHeight="1" hidden="1">
      <c r="A350" s="55" t="s">
        <v>176</v>
      </c>
      <c r="B350" s="28" t="s">
        <v>241</v>
      </c>
      <c r="C350" s="28" t="s">
        <v>236</v>
      </c>
      <c r="D350" s="10" t="s">
        <v>91</v>
      </c>
      <c r="E350" s="10" t="s">
        <v>233</v>
      </c>
      <c r="F350" s="10" t="s">
        <v>233</v>
      </c>
      <c r="G350" s="19"/>
      <c r="H350" s="24">
        <f>H351</f>
        <v>13080</v>
      </c>
    </row>
    <row r="351" spans="1:8" ht="29.25" customHeight="1" hidden="1">
      <c r="A351" s="55" t="s">
        <v>220</v>
      </c>
      <c r="B351" s="28" t="s">
        <v>241</v>
      </c>
      <c r="C351" s="28" t="s">
        <v>236</v>
      </c>
      <c r="D351" s="10" t="s">
        <v>91</v>
      </c>
      <c r="E351" s="10" t="s">
        <v>89</v>
      </c>
      <c r="F351" s="10" t="s">
        <v>233</v>
      </c>
      <c r="G351" s="19"/>
      <c r="H351" s="24">
        <f>H352</f>
        <v>13080</v>
      </c>
    </row>
    <row r="352" spans="1:8" ht="15" customHeight="1" hidden="1">
      <c r="A352" s="55" t="s">
        <v>107</v>
      </c>
      <c r="B352" s="28" t="s">
        <v>241</v>
      </c>
      <c r="C352" s="28" t="s">
        <v>236</v>
      </c>
      <c r="D352" s="10" t="s">
        <v>91</v>
      </c>
      <c r="E352" s="10" t="s">
        <v>89</v>
      </c>
      <c r="F352" s="10" t="s">
        <v>233</v>
      </c>
      <c r="G352" s="19" t="s">
        <v>113</v>
      </c>
      <c r="H352" s="24">
        <v>13080</v>
      </c>
    </row>
    <row r="353" spans="1:10" s="17" customFormat="1" ht="30.75" customHeight="1" hidden="1">
      <c r="A353" s="59" t="s">
        <v>177</v>
      </c>
      <c r="B353" s="29" t="s">
        <v>241</v>
      </c>
      <c r="C353" s="29" t="s">
        <v>239</v>
      </c>
      <c r="D353" s="26"/>
      <c r="E353" s="26"/>
      <c r="F353" s="26"/>
      <c r="G353" s="20"/>
      <c r="H353" s="25">
        <f>H354</f>
        <v>5586</v>
      </c>
      <c r="I353" s="53"/>
      <c r="J353" s="50"/>
    </row>
    <row r="354" spans="1:8" ht="55.5" customHeight="1" hidden="1">
      <c r="A354" s="55" t="s">
        <v>258</v>
      </c>
      <c r="B354" s="28" t="s">
        <v>241</v>
      </c>
      <c r="C354" s="28" t="s">
        <v>239</v>
      </c>
      <c r="D354" s="10" t="s">
        <v>90</v>
      </c>
      <c r="E354" s="10" t="s">
        <v>233</v>
      </c>
      <c r="F354" s="10" t="s">
        <v>233</v>
      </c>
      <c r="G354" s="19"/>
      <c r="H354" s="24">
        <f>H355</f>
        <v>5586</v>
      </c>
    </row>
    <row r="355" spans="1:8" ht="12.75" hidden="1">
      <c r="A355" s="55" t="s">
        <v>160</v>
      </c>
      <c r="B355" s="28" t="s">
        <v>241</v>
      </c>
      <c r="C355" s="28" t="s">
        <v>239</v>
      </c>
      <c r="D355" s="10" t="s">
        <v>90</v>
      </c>
      <c r="E355" s="10" t="s">
        <v>66</v>
      </c>
      <c r="F355" s="10" t="s">
        <v>233</v>
      </c>
      <c r="G355" s="19"/>
      <c r="H355" s="24">
        <f>H356</f>
        <v>5586</v>
      </c>
    </row>
    <row r="356" spans="1:8" ht="27" customHeight="1" hidden="1">
      <c r="A356" s="55" t="s">
        <v>154</v>
      </c>
      <c r="B356" s="28" t="s">
        <v>241</v>
      </c>
      <c r="C356" s="28" t="s">
        <v>239</v>
      </c>
      <c r="D356" s="10" t="s">
        <v>90</v>
      </c>
      <c r="E356" s="10" t="s">
        <v>66</v>
      </c>
      <c r="F356" s="10" t="s">
        <v>66</v>
      </c>
      <c r="G356" s="19"/>
      <c r="H356" s="24">
        <f>H357</f>
        <v>5586</v>
      </c>
    </row>
    <row r="357" spans="1:8" ht="12.75" hidden="1">
      <c r="A357" s="55" t="s">
        <v>104</v>
      </c>
      <c r="B357" s="28" t="s">
        <v>241</v>
      </c>
      <c r="C357" s="28" t="s">
        <v>239</v>
      </c>
      <c r="D357" s="10" t="s">
        <v>90</v>
      </c>
      <c r="E357" s="10" t="s">
        <v>66</v>
      </c>
      <c r="F357" s="10" t="s">
        <v>66</v>
      </c>
      <c r="G357" s="19" t="s">
        <v>109</v>
      </c>
      <c r="H357" s="24">
        <v>5586</v>
      </c>
    </row>
    <row r="358" spans="1:10" s="17" customFormat="1" ht="18" customHeight="1">
      <c r="A358" s="59" t="s">
        <v>178</v>
      </c>
      <c r="B358" s="29" t="s">
        <v>247</v>
      </c>
      <c r="C358" s="29"/>
      <c r="D358" s="26"/>
      <c r="E358" s="26"/>
      <c r="F358" s="26"/>
      <c r="G358" s="20"/>
      <c r="H358" s="25">
        <f>H359+H370+H378+H386+H390</f>
        <v>968934.2</v>
      </c>
      <c r="I358" s="53"/>
      <c r="J358" s="50"/>
    </row>
    <row r="359" spans="1:10" s="17" customFormat="1" ht="17.25" customHeight="1" hidden="1">
      <c r="A359" s="59" t="s">
        <v>197</v>
      </c>
      <c r="B359" s="29" t="s">
        <v>247</v>
      </c>
      <c r="C359" s="29" t="s">
        <v>232</v>
      </c>
      <c r="D359" s="26"/>
      <c r="E359" s="26"/>
      <c r="F359" s="26"/>
      <c r="G359" s="20"/>
      <c r="H359" s="25">
        <f>H360+H366</f>
        <v>319672</v>
      </c>
      <c r="I359" s="53"/>
      <c r="J359" s="50"/>
    </row>
    <row r="360" spans="1:8" ht="12.75" hidden="1">
      <c r="A360" s="55" t="s">
        <v>288</v>
      </c>
      <c r="B360" s="28" t="s">
        <v>247</v>
      </c>
      <c r="C360" s="28" t="s">
        <v>232</v>
      </c>
      <c r="D360" s="10" t="s">
        <v>92</v>
      </c>
      <c r="E360" s="10" t="s">
        <v>233</v>
      </c>
      <c r="F360" s="10" t="s">
        <v>233</v>
      </c>
      <c r="G360" s="19"/>
      <c r="H360" s="24">
        <f>H361</f>
        <v>270470</v>
      </c>
    </row>
    <row r="361" spans="1:8" ht="17.25" customHeight="1" hidden="1">
      <c r="A361" s="55" t="s">
        <v>160</v>
      </c>
      <c r="B361" s="28" t="s">
        <v>247</v>
      </c>
      <c r="C361" s="28" t="s">
        <v>232</v>
      </c>
      <c r="D361" s="10" t="s">
        <v>92</v>
      </c>
      <c r="E361" s="10" t="s">
        <v>66</v>
      </c>
      <c r="F361" s="10" t="s">
        <v>233</v>
      </c>
      <c r="G361" s="19"/>
      <c r="H361" s="24">
        <f>H362+H364</f>
        <v>270470</v>
      </c>
    </row>
    <row r="362" spans="1:8" ht="100.5" customHeight="1" hidden="1">
      <c r="A362" s="72" t="s">
        <v>384</v>
      </c>
      <c r="B362" s="28" t="s">
        <v>247</v>
      </c>
      <c r="C362" s="28" t="s">
        <v>232</v>
      </c>
      <c r="D362" s="10" t="s">
        <v>92</v>
      </c>
      <c r="E362" s="10" t="s">
        <v>66</v>
      </c>
      <c r="F362" s="10" t="s">
        <v>330</v>
      </c>
      <c r="G362" s="19"/>
      <c r="H362" s="24">
        <f>H363</f>
        <v>2074</v>
      </c>
    </row>
    <row r="363" spans="1:8" ht="17.25" customHeight="1" hidden="1">
      <c r="A363" s="55" t="s">
        <v>104</v>
      </c>
      <c r="B363" s="28" t="s">
        <v>247</v>
      </c>
      <c r="C363" s="28" t="s">
        <v>232</v>
      </c>
      <c r="D363" s="10" t="s">
        <v>92</v>
      </c>
      <c r="E363" s="10" t="s">
        <v>66</v>
      </c>
      <c r="F363" s="10" t="s">
        <v>330</v>
      </c>
      <c r="G363" s="19" t="s">
        <v>109</v>
      </c>
      <c r="H363" s="24">
        <v>2074</v>
      </c>
    </row>
    <row r="364" spans="1:8" ht="25.5" hidden="1">
      <c r="A364" s="55" t="s">
        <v>154</v>
      </c>
      <c r="B364" s="28" t="s">
        <v>247</v>
      </c>
      <c r="C364" s="28" t="s">
        <v>232</v>
      </c>
      <c r="D364" s="10" t="s">
        <v>92</v>
      </c>
      <c r="E364" s="10" t="s">
        <v>66</v>
      </c>
      <c r="F364" s="10" t="s">
        <v>66</v>
      </c>
      <c r="G364" s="19"/>
      <c r="H364" s="24">
        <f>H365</f>
        <v>268396</v>
      </c>
    </row>
    <row r="365" spans="1:9" ht="12.75" hidden="1">
      <c r="A365" s="55" t="s">
        <v>104</v>
      </c>
      <c r="B365" s="28" t="s">
        <v>247</v>
      </c>
      <c r="C365" s="28" t="s">
        <v>232</v>
      </c>
      <c r="D365" s="10" t="s">
        <v>92</v>
      </c>
      <c r="E365" s="10" t="s">
        <v>66</v>
      </c>
      <c r="F365" s="10" t="s">
        <v>66</v>
      </c>
      <c r="G365" s="19" t="s">
        <v>109</v>
      </c>
      <c r="H365" s="24">
        <f>18000+250396</f>
        <v>268396</v>
      </c>
      <c r="I365" s="52">
        <v>18000</v>
      </c>
    </row>
    <row r="366" spans="1:8" ht="15" customHeight="1" hidden="1">
      <c r="A366" s="55" t="s">
        <v>123</v>
      </c>
      <c r="B366" s="28" t="s">
        <v>247</v>
      </c>
      <c r="C366" s="28" t="s">
        <v>232</v>
      </c>
      <c r="D366" s="10" t="s">
        <v>93</v>
      </c>
      <c r="E366" s="10" t="s">
        <v>233</v>
      </c>
      <c r="F366" s="10" t="s">
        <v>233</v>
      </c>
      <c r="G366" s="19"/>
      <c r="H366" s="24">
        <f>H367</f>
        <v>49202</v>
      </c>
    </row>
    <row r="367" spans="1:8" ht="16.5" customHeight="1" hidden="1">
      <c r="A367" s="55" t="s">
        <v>160</v>
      </c>
      <c r="B367" s="28" t="s">
        <v>247</v>
      </c>
      <c r="C367" s="28" t="s">
        <v>232</v>
      </c>
      <c r="D367" s="10" t="s">
        <v>93</v>
      </c>
      <c r="E367" s="10" t="s">
        <v>66</v>
      </c>
      <c r="F367" s="10" t="s">
        <v>233</v>
      </c>
      <c r="G367" s="19"/>
      <c r="H367" s="24">
        <f>H368</f>
        <v>49202</v>
      </c>
    </row>
    <row r="368" spans="1:8" ht="25.5" hidden="1">
      <c r="A368" s="55" t="s">
        <v>154</v>
      </c>
      <c r="B368" s="28" t="s">
        <v>247</v>
      </c>
      <c r="C368" s="28" t="s">
        <v>232</v>
      </c>
      <c r="D368" s="10" t="s">
        <v>93</v>
      </c>
      <c r="E368" s="10" t="s">
        <v>66</v>
      </c>
      <c r="F368" s="10" t="s">
        <v>66</v>
      </c>
      <c r="G368" s="19"/>
      <c r="H368" s="24">
        <f>H369</f>
        <v>49202</v>
      </c>
    </row>
    <row r="369" spans="1:9" ht="12.75" hidden="1">
      <c r="A369" s="55" t="s">
        <v>104</v>
      </c>
      <c r="B369" s="28" t="s">
        <v>247</v>
      </c>
      <c r="C369" s="28" t="s">
        <v>232</v>
      </c>
      <c r="D369" s="10" t="s">
        <v>93</v>
      </c>
      <c r="E369" s="10" t="s">
        <v>66</v>
      </c>
      <c r="F369" s="10" t="s">
        <v>66</v>
      </c>
      <c r="G369" s="19" t="s">
        <v>109</v>
      </c>
      <c r="H369" s="24">
        <f>5500+43702</f>
        <v>49202</v>
      </c>
      <c r="I369" s="52">
        <v>5500</v>
      </c>
    </row>
    <row r="370" spans="1:10" s="17" customFormat="1" ht="16.5" customHeight="1" hidden="1">
      <c r="A370" s="59" t="s">
        <v>198</v>
      </c>
      <c r="B370" s="29" t="s">
        <v>247</v>
      </c>
      <c r="C370" s="29" t="s">
        <v>234</v>
      </c>
      <c r="D370" s="26"/>
      <c r="E370" s="26"/>
      <c r="F370" s="26"/>
      <c r="G370" s="20"/>
      <c r="H370" s="25">
        <f>H371+H375</f>
        <v>235390</v>
      </c>
      <c r="I370" s="53"/>
      <c r="J370" s="50"/>
    </row>
    <row r="371" spans="1:8" ht="13.5" customHeight="1" hidden="1">
      <c r="A371" s="55" t="s">
        <v>289</v>
      </c>
      <c r="B371" s="28" t="s">
        <v>247</v>
      </c>
      <c r="C371" s="28" t="s">
        <v>234</v>
      </c>
      <c r="D371" s="10" t="s">
        <v>94</v>
      </c>
      <c r="E371" s="10" t="s">
        <v>233</v>
      </c>
      <c r="F371" s="10" t="s">
        <v>233</v>
      </c>
      <c r="G371" s="19"/>
      <c r="H371" s="24">
        <f>H372</f>
        <v>125353</v>
      </c>
    </row>
    <row r="372" spans="1:8" ht="12.75" hidden="1">
      <c r="A372" s="55" t="s">
        <v>160</v>
      </c>
      <c r="B372" s="28" t="s">
        <v>247</v>
      </c>
      <c r="C372" s="28" t="s">
        <v>234</v>
      </c>
      <c r="D372" s="10" t="s">
        <v>94</v>
      </c>
      <c r="E372" s="10" t="s">
        <v>66</v>
      </c>
      <c r="F372" s="10" t="s">
        <v>233</v>
      </c>
      <c r="G372" s="19"/>
      <c r="H372" s="24">
        <f>H373</f>
        <v>125353</v>
      </c>
    </row>
    <row r="373" spans="1:8" ht="25.5" hidden="1">
      <c r="A373" s="55" t="s">
        <v>154</v>
      </c>
      <c r="B373" s="28" t="s">
        <v>247</v>
      </c>
      <c r="C373" s="28" t="s">
        <v>234</v>
      </c>
      <c r="D373" s="10" t="s">
        <v>94</v>
      </c>
      <c r="E373" s="10" t="s">
        <v>66</v>
      </c>
      <c r="F373" s="10" t="s">
        <v>66</v>
      </c>
      <c r="G373" s="19"/>
      <c r="H373" s="24">
        <f>H374</f>
        <v>125353</v>
      </c>
    </row>
    <row r="374" spans="1:9" ht="12.75" hidden="1">
      <c r="A374" s="55" t="s">
        <v>104</v>
      </c>
      <c r="B374" s="28" t="s">
        <v>247</v>
      </c>
      <c r="C374" s="28" t="s">
        <v>234</v>
      </c>
      <c r="D374" s="10" t="s">
        <v>94</v>
      </c>
      <c r="E374" s="10" t="s">
        <v>66</v>
      </c>
      <c r="F374" s="10" t="s">
        <v>66</v>
      </c>
      <c r="G374" s="19" t="s">
        <v>109</v>
      </c>
      <c r="H374" s="24">
        <f>4300+121053</f>
        <v>125353</v>
      </c>
      <c r="I374" s="52">
        <v>4300</v>
      </c>
    </row>
    <row r="375" spans="1:8" ht="17.25" customHeight="1" hidden="1">
      <c r="A375" s="55" t="s">
        <v>321</v>
      </c>
      <c r="B375" s="28" t="s">
        <v>247</v>
      </c>
      <c r="C375" s="28" t="s">
        <v>234</v>
      </c>
      <c r="D375" s="10" t="s">
        <v>95</v>
      </c>
      <c r="E375" s="10" t="s">
        <v>233</v>
      </c>
      <c r="F375" s="10" t="s">
        <v>233</v>
      </c>
      <c r="G375" s="19"/>
      <c r="H375" s="24">
        <f>H376</f>
        <v>110037</v>
      </c>
    </row>
    <row r="376" spans="1:8" ht="96" customHeight="1" hidden="1">
      <c r="A376" s="65" t="s">
        <v>383</v>
      </c>
      <c r="B376" s="28" t="s">
        <v>247</v>
      </c>
      <c r="C376" s="28" t="s">
        <v>234</v>
      </c>
      <c r="D376" s="10" t="s">
        <v>95</v>
      </c>
      <c r="E376" s="10" t="s">
        <v>99</v>
      </c>
      <c r="F376" s="10" t="s">
        <v>233</v>
      </c>
      <c r="G376" s="19"/>
      <c r="H376" s="24">
        <f>H377</f>
        <v>110037</v>
      </c>
    </row>
    <row r="377" spans="1:8" ht="12.75" hidden="1">
      <c r="A377" s="55" t="s">
        <v>104</v>
      </c>
      <c r="B377" s="28" t="s">
        <v>247</v>
      </c>
      <c r="C377" s="28" t="s">
        <v>234</v>
      </c>
      <c r="D377" s="10" t="s">
        <v>95</v>
      </c>
      <c r="E377" s="10" t="s">
        <v>99</v>
      </c>
      <c r="F377" s="10" t="s">
        <v>233</v>
      </c>
      <c r="G377" s="19" t="s">
        <v>109</v>
      </c>
      <c r="H377" s="24">
        <v>110037</v>
      </c>
    </row>
    <row r="378" spans="1:10" s="17" customFormat="1" ht="17.25" customHeight="1" hidden="1">
      <c r="A378" s="59" t="s">
        <v>199</v>
      </c>
      <c r="B378" s="29" t="s">
        <v>247</v>
      </c>
      <c r="C378" s="29" t="s">
        <v>236</v>
      </c>
      <c r="D378" s="26"/>
      <c r="E378" s="26"/>
      <c r="F378" s="26"/>
      <c r="G378" s="20"/>
      <c r="H378" s="25">
        <f>H379+H383</f>
        <v>158749</v>
      </c>
      <c r="I378" s="53"/>
      <c r="J378" s="50"/>
    </row>
    <row r="379" spans="1:8" ht="12.75" hidden="1">
      <c r="A379" s="55" t="s">
        <v>288</v>
      </c>
      <c r="B379" s="28" t="s">
        <v>247</v>
      </c>
      <c r="C379" s="28" t="s">
        <v>232</v>
      </c>
      <c r="D379" s="10" t="s">
        <v>92</v>
      </c>
      <c r="E379" s="10" t="s">
        <v>233</v>
      </c>
      <c r="F379" s="10" t="s">
        <v>233</v>
      </c>
      <c r="G379" s="19"/>
      <c r="H379" s="24">
        <f>H380</f>
        <v>136063</v>
      </c>
    </row>
    <row r="380" spans="1:8" ht="17.25" customHeight="1" hidden="1">
      <c r="A380" s="55" t="s">
        <v>160</v>
      </c>
      <c r="B380" s="28" t="s">
        <v>247</v>
      </c>
      <c r="C380" s="28" t="s">
        <v>232</v>
      </c>
      <c r="D380" s="10" t="s">
        <v>92</v>
      </c>
      <c r="E380" s="10" t="s">
        <v>66</v>
      </c>
      <c r="F380" s="10" t="s">
        <v>233</v>
      </c>
      <c r="G380" s="19"/>
      <c r="H380" s="24">
        <f>H381</f>
        <v>136063</v>
      </c>
    </row>
    <row r="381" spans="1:8" ht="25.5" hidden="1">
      <c r="A381" s="55" t="s">
        <v>154</v>
      </c>
      <c r="B381" s="28" t="s">
        <v>247</v>
      </c>
      <c r="C381" s="28" t="s">
        <v>232</v>
      </c>
      <c r="D381" s="10" t="s">
        <v>92</v>
      </c>
      <c r="E381" s="10" t="s">
        <v>66</v>
      </c>
      <c r="F381" s="10" t="s">
        <v>66</v>
      </c>
      <c r="G381" s="19"/>
      <c r="H381" s="24">
        <f>H382</f>
        <v>136063</v>
      </c>
    </row>
    <row r="382" spans="1:8" ht="12.75" hidden="1">
      <c r="A382" s="55" t="s">
        <v>104</v>
      </c>
      <c r="B382" s="28" t="s">
        <v>247</v>
      </c>
      <c r="C382" s="28" t="s">
        <v>232</v>
      </c>
      <c r="D382" s="10" t="s">
        <v>92</v>
      </c>
      <c r="E382" s="10" t="s">
        <v>66</v>
      </c>
      <c r="F382" s="10" t="s">
        <v>66</v>
      </c>
      <c r="G382" s="19" t="s">
        <v>109</v>
      </c>
      <c r="H382" s="24">
        <v>136063</v>
      </c>
    </row>
    <row r="383" spans="1:8" ht="17.25" customHeight="1" hidden="1">
      <c r="A383" s="55" t="s">
        <v>321</v>
      </c>
      <c r="B383" s="28" t="s">
        <v>247</v>
      </c>
      <c r="C383" s="28" t="s">
        <v>236</v>
      </c>
      <c r="D383" s="10" t="s">
        <v>95</v>
      </c>
      <c r="E383" s="10" t="s">
        <v>233</v>
      </c>
      <c r="F383" s="10" t="s">
        <v>233</v>
      </c>
      <c r="G383" s="19"/>
      <c r="H383" s="24">
        <f>H384</f>
        <v>22686</v>
      </c>
    </row>
    <row r="384" spans="1:8" ht="38.25" hidden="1">
      <c r="A384" s="55" t="s">
        <v>149</v>
      </c>
      <c r="B384" s="28" t="s">
        <v>247</v>
      </c>
      <c r="C384" s="28" t="s">
        <v>236</v>
      </c>
      <c r="D384" s="10" t="s">
        <v>95</v>
      </c>
      <c r="E384" s="10" t="s">
        <v>96</v>
      </c>
      <c r="F384" s="10" t="s">
        <v>233</v>
      </c>
      <c r="G384" s="19"/>
      <c r="H384" s="24">
        <f>H385</f>
        <v>22686</v>
      </c>
    </row>
    <row r="385" spans="1:8" ht="12.75" hidden="1">
      <c r="A385" s="55" t="s">
        <v>104</v>
      </c>
      <c r="B385" s="28" t="s">
        <v>247</v>
      </c>
      <c r="C385" s="28" t="s">
        <v>236</v>
      </c>
      <c r="D385" s="10" t="s">
        <v>95</v>
      </c>
      <c r="E385" s="10" t="s">
        <v>96</v>
      </c>
      <c r="F385" s="10" t="s">
        <v>233</v>
      </c>
      <c r="G385" s="19" t="s">
        <v>109</v>
      </c>
      <c r="H385" s="24">
        <v>22686</v>
      </c>
    </row>
    <row r="386" spans="1:8" ht="17.25" customHeight="1" hidden="1">
      <c r="A386" s="59" t="s">
        <v>180</v>
      </c>
      <c r="B386" s="29" t="s">
        <v>247</v>
      </c>
      <c r="C386" s="29" t="s">
        <v>241</v>
      </c>
      <c r="D386" s="26"/>
      <c r="E386" s="26"/>
      <c r="F386" s="26"/>
      <c r="G386" s="20"/>
      <c r="H386" s="25">
        <f>H387</f>
        <v>19727</v>
      </c>
    </row>
    <row r="387" spans="1:8" ht="18" customHeight="1" hidden="1">
      <c r="A387" s="55" t="s">
        <v>230</v>
      </c>
      <c r="B387" s="28" t="s">
        <v>247</v>
      </c>
      <c r="C387" s="28" t="s">
        <v>241</v>
      </c>
      <c r="D387" s="10" t="s">
        <v>189</v>
      </c>
      <c r="E387" s="10" t="s">
        <v>233</v>
      </c>
      <c r="F387" s="10" t="s">
        <v>233</v>
      </c>
      <c r="G387" s="19"/>
      <c r="H387" s="24">
        <f>H388</f>
        <v>19727</v>
      </c>
    </row>
    <row r="388" spans="1:8" ht="27" customHeight="1" hidden="1">
      <c r="A388" s="63" t="s">
        <v>386</v>
      </c>
      <c r="B388" s="28" t="s">
        <v>247</v>
      </c>
      <c r="C388" s="28" t="s">
        <v>241</v>
      </c>
      <c r="D388" s="10" t="s">
        <v>189</v>
      </c>
      <c r="E388" s="10" t="s">
        <v>319</v>
      </c>
      <c r="F388" s="10" t="s">
        <v>233</v>
      </c>
      <c r="G388" s="19"/>
      <c r="H388" s="24">
        <f>H389</f>
        <v>19727</v>
      </c>
    </row>
    <row r="389" spans="1:8" ht="15.75" customHeight="1" hidden="1">
      <c r="A389" s="68" t="s">
        <v>108</v>
      </c>
      <c r="B389" s="28" t="s">
        <v>247</v>
      </c>
      <c r="C389" s="28" t="s">
        <v>241</v>
      </c>
      <c r="D389" s="10" t="s">
        <v>189</v>
      </c>
      <c r="E389" s="10" t="s">
        <v>319</v>
      </c>
      <c r="F389" s="10" t="s">
        <v>233</v>
      </c>
      <c r="G389" s="19" t="s">
        <v>114</v>
      </c>
      <c r="H389" s="24">
        <v>19727</v>
      </c>
    </row>
    <row r="390" spans="1:10" s="17" customFormat="1" ht="25.5" hidden="1">
      <c r="A390" s="59" t="s">
        <v>181</v>
      </c>
      <c r="B390" s="29" t="s">
        <v>247</v>
      </c>
      <c r="C390" s="29" t="s">
        <v>242</v>
      </c>
      <c r="D390" s="26"/>
      <c r="E390" s="26"/>
      <c r="F390" s="26"/>
      <c r="G390" s="20"/>
      <c r="H390" s="25">
        <f>H391+H395+H405</f>
        <v>235396.2</v>
      </c>
      <c r="I390" s="53"/>
      <c r="J390" s="50"/>
    </row>
    <row r="391" spans="1:8" ht="58.5" customHeight="1" hidden="1">
      <c r="A391" s="55" t="s">
        <v>258</v>
      </c>
      <c r="B391" s="28" t="s">
        <v>247</v>
      </c>
      <c r="C391" s="28" t="s">
        <v>242</v>
      </c>
      <c r="D391" s="10" t="s">
        <v>90</v>
      </c>
      <c r="E391" s="10" t="s">
        <v>233</v>
      </c>
      <c r="F391" s="10" t="s">
        <v>233</v>
      </c>
      <c r="G391" s="19"/>
      <c r="H391" s="24">
        <f>H392</f>
        <v>9012.2</v>
      </c>
    </row>
    <row r="392" spans="1:8" ht="17.25" customHeight="1" hidden="1">
      <c r="A392" s="55" t="s">
        <v>160</v>
      </c>
      <c r="B392" s="28" t="s">
        <v>247</v>
      </c>
      <c r="C392" s="28" t="s">
        <v>242</v>
      </c>
      <c r="D392" s="10" t="s">
        <v>90</v>
      </c>
      <c r="E392" s="10" t="s">
        <v>66</v>
      </c>
      <c r="F392" s="10" t="s">
        <v>233</v>
      </c>
      <c r="G392" s="19"/>
      <c r="H392" s="24">
        <f>H393</f>
        <v>9012.2</v>
      </c>
    </row>
    <row r="393" spans="1:8" ht="28.5" customHeight="1" hidden="1">
      <c r="A393" s="55" t="s">
        <v>154</v>
      </c>
      <c r="B393" s="28" t="s">
        <v>247</v>
      </c>
      <c r="C393" s="28" t="s">
        <v>242</v>
      </c>
      <c r="D393" s="10" t="s">
        <v>90</v>
      </c>
      <c r="E393" s="10" t="s">
        <v>66</v>
      </c>
      <c r="F393" s="10" t="s">
        <v>66</v>
      </c>
      <c r="G393" s="19"/>
      <c r="H393" s="24">
        <f>H394</f>
        <v>9012.2</v>
      </c>
    </row>
    <row r="394" spans="1:8" ht="18" customHeight="1" hidden="1">
      <c r="A394" s="55" t="s">
        <v>104</v>
      </c>
      <c r="B394" s="28" t="s">
        <v>247</v>
      </c>
      <c r="C394" s="28" t="s">
        <v>242</v>
      </c>
      <c r="D394" s="10" t="s">
        <v>90</v>
      </c>
      <c r="E394" s="10" t="s">
        <v>66</v>
      </c>
      <c r="F394" s="10" t="s">
        <v>66</v>
      </c>
      <c r="G394" s="19" t="s">
        <v>109</v>
      </c>
      <c r="H394" s="24">
        <v>9012.2</v>
      </c>
    </row>
    <row r="395" spans="1:8" ht="30" customHeight="1" hidden="1">
      <c r="A395" s="55" t="s">
        <v>287</v>
      </c>
      <c r="B395" s="28" t="s">
        <v>247</v>
      </c>
      <c r="C395" s="28" t="s">
        <v>242</v>
      </c>
      <c r="D395" s="10" t="s">
        <v>97</v>
      </c>
      <c r="E395" s="10" t="s">
        <v>233</v>
      </c>
      <c r="F395" s="10" t="s">
        <v>233</v>
      </c>
      <c r="G395" s="19"/>
      <c r="H395" s="24">
        <f>H396</f>
        <v>125084</v>
      </c>
    </row>
    <row r="396" spans="1:8" ht="12.75" customHeight="1" hidden="1">
      <c r="A396" s="55" t="s">
        <v>160</v>
      </c>
      <c r="B396" s="28" t="s">
        <v>247</v>
      </c>
      <c r="C396" s="28" t="s">
        <v>242</v>
      </c>
      <c r="D396" s="10" t="s">
        <v>97</v>
      </c>
      <c r="E396" s="10" t="s">
        <v>66</v>
      </c>
      <c r="F396" s="10" t="s">
        <v>233</v>
      </c>
      <c r="G396" s="19"/>
      <c r="H396" s="24">
        <f>H397+H399</f>
        <v>125084</v>
      </c>
    </row>
    <row r="397" spans="1:8" ht="102.75" customHeight="1" hidden="1">
      <c r="A397" s="72" t="s">
        <v>384</v>
      </c>
      <c r="B397" s="28" t="s">
        <v>247</v>
      </c>
      <c r="C397" s="28" t="s">
        <v>242</v>
      </c>
      <c r="D397" s="10" t="s">
        <v>97</v>
      </c>
      <c r="E397" s="10" t="s">
        <v>66</v>
      </c>
      <c r="F397" s="10" t="s">
        <v>330</v>
      </c>
      <c r="G397" s="19"/>
      <c r="H397" s="24">
        <f>H398</f>
        <v>2977</v>
      </c>
    </row>
    <row r="398" spans="1:8" ht="17.25" customHeight="1" hidden="1">
      <c r="A398" s="55" t="s">
        <v>104</v>
      </c>
      <c r="B398" s="28" t="s">
        <v>247</v>
      </c>
      <c r="C398" s="28" t="s">
        <v>242</v>
      </c>
      <c r="D398" s="10" t="s">
        <v>97</v>
      </c>
      <c r="E398" s="10" t="s">
        <v>66</v>
      </c>
      <c r="F398" s="10" t="s">
        <v>330</v>
      </c>
      <c r="G398" s="19" t="s">
        <v>109</v>
      </c>
      <c r="H398" s="24">
        <v>2977</v>
      </c>
    </row>
    <row r="399" spans="1:8" ht="30.75" customHeight="1" hidden="1">
      <c r="A399" s="55" t="s">
        <v>154</v>
      </c>
      <c r="B399" s="28" t="s">
        <v>247</v>
      </c>
      <c r="C399" s="28" t="s">
        <v>242</v>
      </c>
      <c r="D399" s="10" t="s">
        <v>97</v>
      </c>
      <c r="E399" s="10" t="s">
        <v>66</v>
      </c>
      <c r="F399" s="10" t="s">
        <v>66</v>
      </c>
      <c r="G399" s="19"/>
      <c r="H399" s="24">
        <f>H400</f>
        <v>122107</v>
      </c>
    </row>
    <row r="400" spans="1:8" ht="15.75" customHeight="1" hidden="1">
      <c r="A400" s="55" t="s">
        <v>104</v>
      </c>
      <c r="B400" s="28" t="s">
        <v>247</v>
      </c>
      <c r="C400" s="28" t="s">
        <v>242</v>
      </c>
      <c r="D400" s="10" t="s">
        <v>97</v>
      </c>
      <c r="E400" s="10" t="s">
        <v>66</v>
      </c>
      <c r="F400" s="10" t="s">
        <v>66</v>
      </c>
      <c r="G400" s="19" t="s">
        <v>109</v>
      </c>
      <c r="H400" s="24">
        <v>122107</v>
      </c>
    </row>
    <row r="401" spans="1:8" ht="18" customHeight="1" hidden="1">
      <c r="A401" s="62" t="s">
        <v>426</v>
      </c>
      <c r="B401" s="28" t="s">
        <v>247</v>
      </c>
      <c r="C401" s="28" t="s">
        <v>242</v>
      </c>
      <c r="D401" s="10" t="s">
        <v>77</v>
      </c>
      <c r="E401" s="10" t="s">
        <v>233</v>
      </c>
      <c r="F401" s="10" t="s">
        <v>233</v>
      </c>
      <c r="G401" s="19"/>
      <c r="H401" s="24">
        <f>H402</f>
        <v>0</v>
      </c>
    </row>
    <row r="402" spans="1:8" ht="27.75" customHeight="1" hidden="1">
      <c r="A402" s="62" t="s">
        <v>428</v>
      </c>
      <c r="B402" s="28" t="s">
        <v>247</v>
      </c>
      <c r="C402" s="28" t="s">
        <v>242</v>
      </c>
      <c r="D402" s="10" t="s">
        <v>77</v>
      </c>
      <c r="E402" s="10" t="s">
        <v>314</v>
      </c>
      <c r="F402" s="10" t="s">
        <v>233</v>
      </c>
      <c r="G402" s="19"/>
      <c r="H402" s="24">
        <f>H403</f>
        <v>0</v>
      </c>
    </row>
    <row r="403" spans="1:8" ht="16.5" customHeight="1" hidden="1">
      <c r="A403" s="62" t="s">
        <v>359</v>
      </c>
      <c r="B403" s="28" t="s">
        <v>247</v>
      </c>
      <c r="C403" s="28" t="s">
        <v>242</v>
      </c>
      <c r="D403" s="10" t="s">
        <v>77</v>
      </c>
      <c r="E403" s="10" t="s">
        <v>314</v>
      </c>
      <c r="F403" s="10" t="s">
        <v>234</v>
      </c>
      <c r="G403" s="19"/>
      <c r="H403" s="24">
        <f>H404</f>
        <v>0</v>
      </c>
    </row>
    <row r="404" spans="1:8" ht="15.75" customHeight="1" hidden="1">
      <c r="A404" s="62" t="s">
        <v>105</v>
      </c>
      <c r="B404" s="28" t="s">
        <v>247</v>
      </c>
      <c r="C404" s="28" t="s">
        <v>242</v>
      </c>
      <c r="D404" s="10" t="s">
        <v>77</v>
      </c>
      <c r="E404" s="10" t="s">
        <v>314</v>
      </c>
      <c r="F404" s="10" t="s">
        <v>234</v>
      </c>
      <c r="G404" s="19" t="s">
        <v>111</v>
      </c>
      <c r="H404" s="24"/>
    </row>
    <row r="405" spans="1:8" ht="18" customHeight="1" hidden="1">
      <c r="A405" s="55" t="s">
        <v>230</v>
      </c>
      <c r="B405" s="28" t="s">
        <v>247</v>
      </c>
      <c r="C405" s="28" t="s">
        <v>242</v>
      </c>
      <c r="D405" s="10" t="s">
        <v>189</v>
      </c>
      <c r="E405" s="10" t="s">
        <v>233</v>
      </c>
      <c r="F405" s="10" t="s">
        <v>233</v>
      </c>
      <c r="G405" s="19"/>
      <c r="H405" s="24">
        <f>H406+H408</f>
        <v>101300</v>
      </c>
    </row>
    <row r="406" spans="1:8" ht="42.75" customHeight="1" hidden="1">
      <c r="A406" s="63" t="s">
        <v>385</v>
      </c>
      <c r="B406" s="28" t="s">
        <v>247</v>
      </c>
      <c r="C406" s="28" t="s">
        <v>242</v>
      </c>
      <c r="D406" s="10" t="s">
        <v>189</v>
      </c>
      <c r="E406" s="10" t="s">
        <v>283</v>
      </c>
      <c r="F406" s="10" t="s">
        <v>233</v>
      </c>
      <c r="G406" s="19"/>
      <c r="H406" s="24">
        <f>H407</f>
        <v>90000</v>
      </c>
    </row>
    <row r="407" spans="1:9" ht="12.75" hidden="1">
      <c r="A407" s="60" t="s">
        <v>259</v>
      </c>
      <c r="B407" s="28" t="s">
        <v>247</v>
      </c>
      <c r="C407" s="28" t="s">
        <v>242</v>
      </c>
      <c r="D407" s="10" t="s">
        <v>189</v>
      </c>
      <c r="E407" s="10" t="s">
        <v>283</v>
      </c>
      <c r="F407" s="10" t="s">
        <v>233</v>
      </c>
      <c r="G407" s="19" t="s">
        <v>261</v>
      </c>
      <c r="H407" s="24">
        <f>23600+106400-40000</f>
        <v>90000</v>
      </c>
      <c r="I407" s="52">
        <v>23600</v>
      </c>
    </row>
    <row r="408" spans="1:8" ht="12" customHeight="1" hidden="1">
      <c r="A408" s="55" t="s">
        <v>81</v>
      </c>
      <c r="B408" s="28" t="s">
        <v>247</v>
      </c>
      <c r="C408" s="28" t="s">
        <v>242</v>
      </c>
      <c r="D408" s="10" t="s">
        <v>189</v>
      </c>
      <c r="E408" s="10" t="s">
        <v>98</v>
      </c>
      <c r="F408" s="10" t="s">
        <v>233</v>
      </c>
      <c r="G408" s="19"/>
      <c r="H408" s="24">
        <f>H409</f>
        <v>11300</v>
      </c>
    </row>
    <row r="409" spans="1:8" ht="14.25" customHeight="1" hidden="1">
      <c r="A409" s="55" t="s">
        <v>82</v>
      </c>
      <c r="B409" s="28" t="s">
        <v>247</v>
      </c>
      <c r="C409" s="28" t="s">
        <v>242</v>
      </c>
      <c r="D409" s="10" t="s">
        <v>189</v>
      </c>
      <c r="E409" s="10" t="s">
        <v>98</v>
      </c>
      <c r="F409" s="10" t="s">
        <v>232</v>
      </c>
      <c r="G409" s="19"/>
      <c r="H409" s="24">
        <f>H410</f>
        <v>11300</v>
      </c>
    </row>
    <row r="410" spans="1:9" ht="12.75" hidden="1">
      <c r="A410" s="55" t="s">
        <v>105</v>
      </c>
      <c r="B410" s="28" t="s">
        <v>247</v>
      </c>
      <c r="C410" s="28" t="s">
        <v>242</v>
      </c>
      <c r="D410" s="10" t="s">
        <v>189</v>
      </c>
      <c r="E410" s="10" t="s">
        <v>98</v>
      </c>
      <c r="F410" s="10" t="s">
        <v>232</v>
      </c>
      <c r="G410" s="19" t="s">
        <v>111</v>
      </c>
      <c r="H410" s="24">
        <v>11300</v>
      </c>
      <c r="I410" s="52">
        <v>11300</v>
      </c>
    </row>
    <row r="411" spans="1:8" ht="18" customHeight="1">
      <c r="A411" s="59" t="s">
        <v>186</v>
      </c>
      <c r="B411" s="29" t="s">
        <v>242</v>
      </c>
      <c r="C411" s="29"/>
      <c r="D411" s="26"/>
      <c r="E411" s="26"/>
      <c r="F411" s="26"/>
      <c r="G411" s="20"/>
      <c r="H411" s="25">
        <f>H412+H416+H444</f>
        <v>338436.7</v>
      </c>
    </row>
    <row r="412" spans="1:8" ht="14.25" customHeight="1" hidden="1">
      <c r="A412" s="59" t="s">
        <v>182</v>
      </c>
      <c r="B412" s="29" t="s">
        <v>242</v>
      </c>
      <c r="C412" s="29" t="s">
        <v>232</v>
      </c>
      <c r="D412" s="26"/>
      <c r="E412" s="26"/>
      <c r="F412" s="26"/>
      <c r="G412" s="20"/>
      <c r="H412" s="25">
        <f>H413</f>
        <v>14534</v>
      </c>
    </row>
    <row r="413" spans="1:8" ht="16.5" customHeight="1" hidden="1">
      <c r="A413" s="55" t="s">
        <v>187</v>
      </c>
      <c r="B413" s="28" t="s">
        <v>242</v>
      </c>
      <c r="C413" s="28" t="s">
        <v>232</v>
      </c>
      <c r="D413" s="10" t="s">
        <v>100</v>
      </c>
      <c r="E413" s="10" t="s">
        <v>233</v>
      </c>
      <c r="F413" s="10" t="s">
        <v>233</v>
      </c>
      <c r="G413" s="19"/>
      <c r="H413" s="24">
        <f>H414</f>
        <v>14534</v>
      </c>
    </row>
    <row r="414" spans="1:8" ht="29.25" customHeight="1" hidden="1">
      <c r="A414" s="55" t="s">
        <v>188</v>
      </c>
      <c r="B414" s="28" t="s">
        <v>242</v>
      </c>
      <c r="C414" s="28" t="s">
        <v>232</v>
      </c>
      <c r="D414" s="10" t="s">
        <v>100</v>
      </c>
      <c r="E414" s="10" t="s">
        <v>232</v>
      </c>
      <c r="F414" s="10" t="s">
        <v>233</v>
      </c>
      <c r="G414" s="19"/>
      <c r="H414" s="24">
        <f>H415</f>
        <v>14534</v>
      </c>
    </row>
    <row r="415" spans="1:8" ht="14.25" customHeight="1" hidden="1">
      <c r="A415" s="55" t="s">
        <v>106</v>
      </c>
      <c r="B415" s="28" t="s">
        <v>242</v>
      </c>
      <c r="C415" s="28" t="s">
        <v>232</v>
      </c>
      <c r="D415" s="10" t="s">
        <v>100</v>
      </c>
      <c r="E415" s="10" t="s">
        <v>232</v>
      </c>
      <c r="F415" s="10" t="s">
        <v>233</v>
      </c>
      <c r="G415" s="19" t="s">
        <v>112</v>
      </c>
      <c r="H415" s="24">
        <v>14534</v>
      </c>
    </row>
    <row r="416" spans="1:10" s="17" customFormat="1" ht="15" customHeight="1" hidden="1">
      <c r="A416" s="59" t="s">
        <v>183</v>
      </c>
      <c r="B416" s="29" t="s">
        <v>242</v>
      </c>
      <c r="C416" s="29" t="s">
        <v>235</v>
      </c>
      <c r="D416" s="26"/>
      <c r="E416" s="26"/>
      <c r="F416" s="26"/>
      <c r="G416" s="20"/>
      <c r="H416" s="25">
        <f>H417+H437</f>
        <v>222009.2</v>
      </c>
      <c r="I416" s="53"/>
      <c r="J416" s="50"/>
    </row>
    <row r="417" spans="1:8" ht="15" customHeight="1" hidden="1">
      <c r="A417" s="55" t="s">
        <v>161</v>
      </c>
      <c r="B417" s="28" t="s">
        <v>242</v>
      </c>
      <c r="C417" s="28" t="s">
        <v>235</v>
      </c>
      <c r="D417" s="10" t="s">
        <v>101</v>
      </c>
      <c r="E417" s="10" t="s">
        <v>233</v>
      </c>
      <c r="F417" s="10" t="s">
        <v>233</v>
      </c>
      <c r="G417" s="19"/>
      <c r="H417" s="24">
        <f>H425+H427+H418+H434</f>
        <v>172041.2</v>
      </c>
    </row>
    <row r="418" spans="1:8" ht="12.75" customHeight="1" hidden="1">
      <c r="A418" s="62" t="s">
        <v>320</v>
      </c>
      <c r="B418" s="28" t="s">
        <v>242</v>
      </c>
      <c r="C418" s="28" t="s">
        <v>235</v>
      </c>
      <c r="D418" s="10" t="s">
        <v>101</v>
      </c>
      <c r="E418" s="10" t="s">
        <v>360</v>
      </c>
      <c r="F418" s="10" t="s">
        <v>233</v>
      </c>
      <c r="G418" s="19"/>
      <c r="H418" s="24">
        <f>H421+H423+H419</f>
        <v>3521.2</v>
      </c>
    </row>
    <row r="419" spans="1:8" ht="43.5" customHeight="1" hidden="1">
      <c r="A419" s="62" t="s">
        <v>409</v>
      </c>
      <c r="B419" s="28" t="s">
        <v>242</v>
      </c>
      <c r="C419" s="28" t="s">
        <v>235</v>
      </c>
      <c r="D419" s="10" t="s">
        <v>101</v>
      </c>
      <c r="E419" s="10" t="s">
        <v>360</v>
      </c>
      <c r="F419" s="10" t="s">
        <v>232</v>
      </c>
      <c r="G419" s="19"/>
      <c r="H419" s="24">
        <f>H420</f>
        <v>61.2</v>
      </c>
    </row>
    <row r="420" spans="1:8" ht="15" customHeight="1" hidden="1">
      <c r="A420" s="68" t="s">
        <v>108</v>
      </c>
      <c r="B420" s="28" t="s">
        <v>242</v>
      </c>
      <c r="C420" s="28" t="s">
        <v>235</v>
      </c>
      <c r="D420" s="10" t="s">
        <v>101</v>
      </c>
      <c r="E420" s="10" t="s">
        <v>360</v>
      </c>
      <c r="F420" s="10" t="s">
        <v>232</v>
      </c>
      <c r="G420" s="19" t="s">
        <v>114</v>
      </c>
      <c r="H420" s="24">
        <v>61.2</v>
      </c>
    </row>
    <row r="421" spans="1:8" ht="37.5" customHeight="1" hidden="1">
      <c r="A421" s="62" t="s">
        <v>379</v>
      </c>
      <c r="B421" s="28" t="s">
        <v>242</v>
      </c>
      <c r="C421" s="28" t="s">
        <v>235</v>
      </c>
      <c r="D421" s="10" t="s">
        <v>101</v>
      </c>
      <c r="E421" s="10" t="s">
        <v>360</v>
      </c>
      <c r="F421" s="10" t="s">
        <v>234</v>
      </c>
      <c r="G421" s="19"/>
      <c r="H421" s="24">
        <f>H422</f>
        <v>230</v>
      </c>
    </row>
    <row r="422" spans="1:8" ht="15" customHeight="1" hidden="1">
      <c r="A422" s="62" t="s">
        <v>106</v>
      </c>
      <c r="B422" s="28" t="s">
        <v>242</v>
      </c>
      <c r="C422" s="28" t="s">
        <v>235</v>
      </c>
      <c r="D422" s="10" t="s">
        <v>101</v>
      </c>
      <c r="E422" s="10" t="s">
        <v>360</v>
      </c>
      <c r="F422" s="10" t="s">
        <v>234</v>
      </c>
      <c r="G422" s="19" t="s">
        <v>112</v>
      </c>
      <c r="H422" s="24">
        <v>230</v>
      </c>
    </row>
    <row r="423" spans="1:8" ht="39" customHeight="1" hidden="1">
      <c r="A423" s="62" t="s">
        <v>432</v>
      </c>
      <c r="B423" s="28" t="s">
        <v>242</v>
      </c>
      <c r="C423" s="28" t="s">
        <v>235</v>
      </c>
      <c r="D423" s="10" t="s">
        <v>101</v>
      </c>
      <c r="E423" s="10" t="s">
        <v>360</v>
      </c>
      <c r="F423" s="10" t="s">
        <v>235</v>
      </c>
      <c r="G423" s="19"/>
      <c r="H423" s="24">
        <f>H424</f>
        <v>3230</v>
      </c>
    </row>
    <row r="424" spans="1:8" ht="15" customHeight="1" hidden="1">
      <c r="A424" s="62" t="s">
        <v>106</v>
      </c>
      <c r="B424" s="28" t="s">
        <v>242</v>
      </c>
      <c r="C424" s="28" t="s">
        <v>235</v>
      </c>
      <c r="D424" s="10" t="s">
        <v>101</v>
      </c>
      <c r="E424" s="10" t="s">
        <v>360</v>
      </c>
      <c r="F424" s="10" t="s">
        <v>235</v>
      </c>
      <c r="G424" s="19" t="s">
        <v>112</v>
      </c>
      <c r="H424" s="24">
        <v>3230</v>
      </c>
    </row>
    <row r="425" spans="1:8" ht="52.5" customHeight="1" hidden="1">
      <c r="A425" s="69" t="s">
        <v>215</v>
      </c>
      <c r="B425" s="28" t="s">
        <v>242</v>
      </c>
      <c r="C425" s="28" t="s">
        <v>235</v>
      </c>
      <c r="D425" s="10" t="s">
        <v>101</v>
      </c>
      <c r="E425" s="10" t="s">
        <v>102</v>
      </c>
      <c r="F425" s="10" t="s">
        <v>233</v>
      </c>
      <c r="G425" s="19"/>
      <c r="H425" s="24">
        <f>H426</f>
        <v>156653</v>
      </c>
    </row>
    <row r="426" spans="1:8" ht="15" customHeight="1" hidden="1">
      <c r="A426" s="55" t="s">
        <v>106</v>
      </c>
      <c r="B426" s="28" t="s">
        <v>242</v>
      </c>
      <c r="C426" s="28" t="s">
        <v>235</v>
      </c>
      <c r="D426" s="10" t="s">
        <v>101</v>
      </c>
      <c r="E426" s="10" t="s">
        <v>102</v>
      </c>
      <c r="F426" s="10" t="s">
        <v>233</v>
      </c>
      <c r="G426" s="19" t="s">
        <v>112</v>
      </c>
      <c r="H426" s="24">
        <v>156653</v>
      </c>
    </row>
    <row r="427" spans="1:8" ht="25.5" hidden="1">
      <c r="A427" s="55" t="s">
        <v>410</v>
      </c>
      <c r="B427" s="28" t="s">
        <v>242</v>
      </c>
      <c r="C427" s="28" t="s">
        <v>235</v>
      </c>
      <c r="D427" s="10" t="s">
        <v>101</v>
      </c>
      <c r="E427" s="10" t="s">
        <v>285</v>
      </c>
      <c r="F427" s="10" t="s">
        <v>233</v>
      </c>
      <c r="G427" s="19"/>
      <c r="H427" s="24">
        <f>H428+H430+H432</f>
        <v>1065</v>
      </c>
    </row>
    <row r="428" spans="1:8" ht="33.75" customHeight="1" hidden="1">
      <c r="A428" s="55" t="s">
        <v>363</v>
      </c>
      <c r="B428" s="28" t="s">
        <v>242</v>
      </c>
      <c r="C428" s="28" t="s">
        <v>235</v>
      </c>
      <c r="D428" s="10" t="s">
        <v>101</v>
      </c>
      <c r="E428" s="10" t="s">
        <v>285</v>
      </c>
      <c r="F428" s="10" t="s">
        <v>232</v>
      </c>
      <c r="G428" s="19"/>
      <c r="H428" s="24">
        <f>H429</f>
        <v>510</v>
      </c>
    </row>
    <row r="429" spans="1:8" ht="14.25" customHeight="1" hidden="1">
      <c r="A429" s="55" t="s">
        <v>106</v>
      </c>
      <c r="B429" s="28" t="s">
        <v>242</v>
      </c>
      <c r="C429" s="28" t="s">
        <v>235</v>
      </c>
      <c r="D429" s="10" t="s">
        <v>101</v>
      </c>
      <c r="E429" s="10" t="s">
        <v>285</v>
      </c>
      <c r="F429" s="10" t="s">
        <v>232</v>
      </c>
      <c r="G429" s="19" t="s">
        <v>112</v>
      </c>
      <c r="H429" s="24">
        <v>510</v>
      </c>
    </row>
    <row r="430" spans="1:8" ht="45" customHeight="1" hidden="1">
      <c r="A430" s="55" t="s">
        <v>364</v>
      </c>
      <c r="B430" s="28" t="s">
        <v>242</v>
      </c>
      <c r="C430" s="28" t="s">
        <v>235</v>
      </c>
      <c r="D430" s="10" t="s">
        <v>101</v>
      </c>
      <c r="E430" s="10" t="s">
        <v>285</v>
      </c>
      <c r="F430" s="10" t="s">
        <v>234</v>
      </c>
      <c r="G430" s="19"/>
      <c r="H430" s="24">
        <f>H431</f>
        <v>255</v>
      </c>
    </row>
    <row r="431" spans="1:8" ht="14.25" customHeight="1" hidden="1">
      <c r="A431" s="55" t="s">
        <v>106</v>
      </c>
      <c r="B431" s="28" t="s">
        <v>242</v>
      </c>
      <c r="C431" s="28" t="s">
        <v>235</v>
      </c>
      <c r="D431" s="10" t="s">
        <v>101</v>
      </c>
      <c r="E431" s="10" t="s">
        <v>285</v>
      </c>
      <c r="F431" s="10" t="s">
        <v>234</v>
      </c>
      <c r="G431" s="19" t="s">
        <v>112</v>
      </c>
      <c r="H431" s="24">
        <v>255</v>
      </c>
    </row>
    <row r="432" spans="1:8" ht="57" customHeight="1" hidden="1">
      <c r="A432" s="55" t="s">
        <v>365</v>
      </c>
      <c r="B432" s="28" t="s">
        <v>242</v>
      </c>
      <c r="C432" s="28" t="s">
        <v>235</v>
      </c>
      <c r="D432" s="10" t="s">
        <v>101</v>
      </c>
      <c r="E432" s="10" t="s">
        <v>285</v>
      </c>
      <c r="F432" s="10" t="s">
        <v>235</v>
      </c>
      <c r="G432" s="19"/>
      <c r="H432" s="24">
        <f>H433</f>
        <v>300</v>
      </c>
    </row>
    <row r="433" spans="1:8" ht="14.25" customHeight="1" hidden="1">
      <c r="A433" s="55" t="s">
        <v>106</v>
      </c>
      <c r="B433" s="28" t="s">
        <v>242</v>
      </c>
      <c r="C433" s="28" t="s">
        <v>235</v>
      </c>
      <c r="D433" s="10" t="s">
        <v>101</v>
      </c>
      <c r="E433" s="10" t="s">
        <v>285</v>
      </c>
      <c r="F433" s="10" t="s">
        <v>235</v>
      </c>
      <c r="G433" s="19" t="s">
        <v>112</v>
      </c>
      <c r="H433" s="24">
        <v>300</v>
      </c>
    </row>
    <row r="434" spans="1:8" ht="60.75" customHeight="1" hidden="1">
      <c r="A434" s="69" t="s">
        <v>381</v>
      </c>
      <c r="B434" s="28" t="s">
        <v>242</v>
      </c>
      <c r="C434" s="28" t="s">
        <v>235</v>
      </c>
      <c r="D434" s="10" t="s">
        <v>101</v>
      </c>
      <c r="E434" s="10" t="s">
        <v>380</v>
      </c>
      <c r="F434" s="10" t="s">
        <v>233</v>
      </c>
      <c r="G434" s="19"/>
      <c r="H434" s="24">
        <f>H435</f>
        <v>10802</v>
      </c>
    </row>
    <row r="435" spans="1:8" ht="85.5" customHeight="1" hidden="1">
      <c r="A435" s="65" t="s">
        <v>433</v>
      </c>
      <c r="B435" s="28" t="s">
        <v>242</v>
      </c>
      <c r="C435" s="28" t="s">
        <v>235</v>
      </c>
      <c r="D435" s="10" t="s">
        <v>101</v>
      </c>
      <c r="E435" s="10" t="s">
        <v>380</v>
      </c>
      <c r="F435" s="10" t="s">
        <v>240</v>
      </c>
      <c r="G435" s="19"/>
      <c r="H435" s="24">
        <f>H436</f>
        <v>10802</v>
      </c>
    </row>
    <row r="436" spans="1:8" ht="15" customHeight="1" hidden="1">
      <c r="A436" s="55" t="s">
        <v>106</v>
      </c>
      <c r="B436" s="28" t="s">
        <v>242</v>
      </c>
      <c r="C436" s="28" t="s">
        <v>235</v>
      </c>
      <c r="D436" s="10" t="s">
        <v>101</v>
      </c>
      <c r="E436" s="10" t="s">
        <v>380</v>
      </c>
      <c r="F436" s="10" t="s">
        <v>240</v>
      </c>
      <c r="G436" s="19" t="s">
        <v>112</v>
      </c>
      <c r="H436" s="24">
        <v>10802</v>
      </c>
    </row>
    <row r="437" spans="1:8" ht="16.5" customHeight="1" hidden="1">
      <c r="A437" s="55" t="s">
        <v>230</v>
      </c>
      <c r="B437" s="28" t="s">
        <v>242</v>
      </c>
      <c r="C437" s="28" t="s">
        <v>235</v>
      </c>
      <c r="D437" s="10" t="s">
        <v>189</v>
      </c>
      <c r="E437" s="10" t="s">
        <v>233</v>
      </c>
      <c r="F437" s="10" t="s">
        <v>233</v>
      </c>
      <c r="G437" s="19"/>
      <c r="H437" s="24">
        <f>H440+H442+H438</f>
        <v>49968</v>
      </c>
    </row>
    <row r="438" spans="1:8" ht="42.75" customHeight="1" hidden="1">
      <c r="A438" s="63" t="s">
        <v>401</v>
      </c>
      <c r="B438" s="28" t="s">
        <v>242</v>
      </c>
      <c r="C438" s="28" t="s">
        <v>235</v>
      </c>
      <c r="D438" s="10" t="s">
        <v>189</v>
      </c>
      <c r="E438" s="10" t="s">
        <v>314</v>
      </c>
      <c r="F438" s="10" t="s">
        <v>233</v>
      </c>
      <c r="G438" s="19"/>
      <c r="H438" s="24">
        <f>H439</f>
        <v>15700</v>
      </c>
    </row>
    <row r="439" spans="1:8" ht="12.75" hidden="1">
      <c r="A439" s="55" t="s">
        <v>164</v>
      </c>
      <c r="B439" s="28" t="s">
        <v>242</v>
      </c>
      <c r="C439" s="28" t="s">
        <v>235</v>
      </c>
      <c r="D439" s="10" t="s">
        <v>189</v>
      </c>
      <c r="E439" s="10" t="s">
        <v>314</v>
      </c>
      <c r="F439" s="10" t="s">
        <v>233</v>
      </c>
      <c r="G439" s="19" t="s">
        <v>238</v>
      </c>
      <c r="H439" s="24">
        <v>15700</v>
      </c>
    </row>
    <row r="440" spans="1:8" ht="28.5" customHeight="1" hidden="1">
      <c r="A440" s="63" t="s">
        <v>116</v>
      </c>
      <c r="B440" s="28" t="s">
        <v>242</v>
      </c>
      <c r="C440" s="28" t="s">
        <v>235</v>
      </c>
      <c r="D440" s="10" t="s">
        <v>189</v>
      </c>
      <c r="E440" s="10" t="s">
        <v>96</v>
      </c>
      <c r="F440" s="10" t="s">
        <v>233</v>
      </c>
      <c r="G440" s="19"/>
      <c r="H440" s="24">
        <f>H441</f>
        <v>31431</v>
      </c>
    </row>
    <row r="441" spans="1:8" ht="15" customHeight="1" hidden="1">
      <c r="A441" s="55" t="s">
        <v>320</v>
      </c>
      <c r="B441" s="28" t="s">
        <v>242</v>
      </c>
      <c r="C441" s="28" t="s">
        <v>235</v>
      </c>
      <c r="D441" s="10" t="s">
        <v>189</v>
      </c>
      <c r="E441" s="10" t="s">
        <v>96</v>
      </c>
      <c r="F441" s="10" t="s">
        <v>233</v>
      </c>
      <c r="G441" s="19" t="s">
        <v>262</v>
      </c>
      <c r="H441" s="24">
        <v>31431</v>
      </c>
    </row>
    <row r="442" spans="1:8" ht="39.75" customHeight="1" hidden="1">
      <c r="A442" s="63" t="s">
        <v>340</v>
      </c>
      <c r="B442" s="28" t="s">
        <v>242</v>
      </c>
      <c r="C442" s="28" t="s">
        <v>235</v>
      </c>
      <c r="D442" s="10" t="s">
        <v>189</v>
      </c>
      <c r="E442" s="10" t="s">
        <v>339</v>
      </c>
      <c r="F442" s="10" t="s">
        <v>233</v>
      </c>
      <c r="G442" s="19"/>
      <c r="H442" s="24">
        <f>H443</f>
        <v>2837</v>
      </c>
    </row>
    <row r="443" spans="1:8" ht="15" customHeight="1" hidden="1">
      <c r="A443" s="55" t="s">
        <v>320</v>
      </c>
      <c r="B443" s="28" t="s">
        <v>242</v>
      </c>
      <c r="C443" s="28" t="s">
        <v>235</v>
      </c>
      <c r="D443" s="10" t="s">
        <v>189</v>
      </c>
      <c r="E443" s="10" t="s">
        <v>339</v>
      </c>
      <c r="F443" s="10" t="s">
        <v>233</v>
      </c>
      <c r="G443" s="19" t="s">
        <v>262</v>
      </c>
      <c r="H443" s="24">
        <f>6000-3163</f>
        <v>2837</v>
      </c>
    </row>
    <row r="444" spans="1:10" s="17" customFormat="1" ht="18" customHeight="1" hidden="1">
      <c r="A444" s="59" t="s">
        <v>184</v>
      </c>
      <c r="B444" s="29" t="s">
        <v>242</v>
      </c>
      <c r="C444" s="29" t="s">
        <v>236</v>
      </c>
      <c r="D444" s="26"/>
      <c r="E444" s="26"/>
      <c r="F444" s="26"/>
      <c r="G444" s="20"/>
      <c r="H444" s="25">
        <f>H445+H449</f>
        <v>101893.5</v>
      </c>
      <c r="I444" s="53"/>
      <c r="J444" s="50"/>
    </row>
    <row r="445" spans="1:8" ht="27" customHeight="1" hidden="1">
      <c r="A445" s="55" t="s">
        <v>216</v>
      </c>
      <c r="B445" s="28" t="s">
        <v>242</v>
      </c>
      <c r="C445" s="28" t="s">
        <v>236</v>
      </c>
      <c r="D445" s="10" t="s">
        <v>157</v>
      </c>
      <c r="E445" s="10" t="s">
        <v>233</v>
      </c>
      <c r="F445" s="10" t="s">
        <v>233</v>
      </c>
      <c r="G445" s="21"/>
      <c r="H445" s="24">
        <f>H446</f>
        <v>109</v>
      </c>
    </row>
    <row r="446" spans="1:8" ht="12.75" hidden="1">
      <c r="A446" s="55" t="s">
        <v>320</v>
      </c>
      <c r="B446" s="28" t="s">
        <v>242</v>
      </c>
      <c r="C446" s="28" t="s">
        <v>236</v>
      </c>
      <c r="D446" s="10" t="s">
        <v>157</v>
      </c>
      <c r="E446" s="10" t="s">
        <v>232</v>
      </c>
      <c r="F446" s="10" t="s">
        <v>233</v>
      </c>
      <c r="G446" s="21"/>
      <c r="H446" s="24">
        <f>H447</f>
        <v>109</v>
      </c>
    </row>
    <row r="447" spans="1:8" ht="38.25" hidden="1">
      <c r="A447" s="62" t="s">
        <v>137</v>
      </c>
      <c r="B447" s="28" t="s">
        <v>242</v>
      </c>
      <c r="C447" s="28" t="s">
        <v>236</v>
      </c>
      <c r="D447" s="10" t="s">
        <v>157</v>
      </c>
      <c r="E447" s="10" t="s">
        <v>232</v>
      </c>
      <c r="F447" s="10" t="s">
        <v>239</v>
      </c>
      <c r="G447" s="19"/>
      <c r="H447" s="24">
        <f>H448</f>
        <v>109</v>
      </c>
    </row>
    <row r="448" spans="1:8" ht="12.75" hidden="1">
      <c r="A448" s="62" t="s">
        <v>106</v>
      </c>
      <c r="B448" s="28" t="s">
        <v>242</v>
      </c>
      <c r="C448" s="28" t="s">
        <v>236</v>
      </c>
      <c r="D448" s="10" t="s">
        <v>157</v>
      </c>
      <c r="E448" s="10" t="s">
        <v>232</v>
      </c>
      <c r="F448" s="10" t="s">
        <v>239</v>
      </c>
      <c r="G448" s="19" t="s">
        <v>112</v>
      </c>
      <c r="H448" s="24">
        <v>109</v>
      </c>
    </row>
    <row r="449" spans="1:8" ht="14.25" customHeight="1" hidden="1">
      <c r="A449" s="55" t="s">
        <v>321</v>
      </c>
      <c r="B449" s="28" t="s">
        <v>242</v>
      </c>
      <c r="C449" s="28" t="s">
        <v>236</v>
      </c>
      <c r="D449" s="10" t="s">
        <v>95</v>
      </c>
      <c r="E449" s="10" t="s">
        <v>233</v>
      </c>
      <c r="F449" s="10" t="s">
        <v>233</v>
      </c>
      <c r="G449" s="19"/>
      <c r="H449" s="24">
        <f>H450+H455+H462</f>
        <v>101784.5</v>
      </c>
    </row>
    <row r="450" spans="1:8" ht="68.25" customHeight="1" hidden="1">
      <c r="A450" s="69" t="s">
        <v>139</v>
      </c>
      <c r="B450" s="28" t="s">
        <v>242</v>
      </c>
      <c r="C450" s="28" t="s">
        <v>236</v>
      </c>
      <c r="D450" s="10" t="s">
        <v>95</v>
      </c>
      <c r="E450" s="10" t="s">
        <v>242</v>
      </c>
      <c r="F450" s="10" t="s">
        <v>233</v>
      </c>
      <c r="G450" s="19"/>
      <c r="H450" s="24">
        <f>H451+H453</f>
        <v>214.5</v>
      </c>
    </row>
    <row r="451" spans="1:8" ht="57" customHeight="1" hidden="1">
      <c r="A451" s="55" t="s">
        <v>331</v>
      </c>
      <c r="B451" s="28" t="s">
        <v>242</v>
      </c>
      <c r="C451" s="28" t="s">
        <v>236</v>
      </c>
      <c r="D451" s="10" t="s">
        <v>95</v>
      </c>
      <c r="E451" s="10" t="s">
        <v>242</v>
      </c>
      <c r="F451" s="10" t="s">
        <v>232</v>
      </c>
      <c r="G451" s="19"/>
      <c r="H451" s="24">
        <f>H452</f>
        <v>0</v>
      </c>
    </row>
    <row r="452" spans="1:8" ht="16.5" customHeight="1" hidden="1">
      <c r="A452" s="70" t="s">
        <v>106</v>
      </c>
      <c r="B452" s="28" t="s">
        <v>242</v>
      </c>
      <c r="C452" s="28" t="s">
        <v>236</v>
      </c>
      <c r="D452" s="10" t="s">
        <v>95</v>
      </c>
      <c r="E452" s="10" t="s">
        <v>242</v>
      </c>
      <c r="F452" s="10" t="s">
        <v>232</v>
      </c>
      <c r="G452" s="19" t="s">
        <v>112</v>
      </c>
      <c r="H452" s="24"/>
    </row>
    <row r="453" spans="1:8" ht="76.5" hidden="1">
      <c r="A453" s="69" t="s">
        <v>146</v>
      </c>
      <c r="B453" s="28" t="s">
        <v>242</v>
      </c>
      <c r="C453" s="28" t="s">
        <v>236</v>
      </c>
      <c r="D453" s="10" t="s">
        <v>95</v>
      </c>
      <c r="E453" s="10" t="s">
        <v>242</v>
      </c>
      <c r="F453" s="10" t="s">
        <v>234</v>
      </c>
      <c r="G453" s="19"/>
      <c r="H453" s="24">
        <f>H454</f>
        <v>214.5</v>
      </c>
    </row>
    <row r="454" spans="1:8" ht="12.75" hidden="1">
      <c r="A454" s="70" t="s">
        <v>106</v>
      </c>
      <c r="B454" s="28" t="s">
        <v>242</v>
      </c>
      <c r="C454" s="28" t="s">
        <v>236</v>
      </c>
      <c r="D454" s="10" t="s">
        <v>95</v>
      </c>
      <c r="E454" s="10" t="s">
        <v>242</v>
      </c>
      <c r="F454" s="10" t="s">
        <v>234</v>
      </c>
      <c r="G454" s="19" t="s">
        <v>112</v>
      </c>
      <c r="H454" s="24">
        <v>214.5</v>
      </c>
    </row>
    <row r="455" spans="1:8" ht="25.5" customHeight="1" hidden="1">
      <c r="A455" s="69" t="s">
        <v>249</v>
      </c>
      <c r="B455" s="28" t="s">
        <v>242</v>
      </c>
      <c r="C455" s="28" t="s">
        <v>236</v>
      </c>
      <c r="D455" s="10" t="s">
        <v>95</v>
      </c>
      <c r="E455" s="10" t="s">
        <v>245</v>
      </c>
      <c r="F455" s="10" t="s">
        <v>233</v>
      </c>
      <c r="G455" s="19"/>
      <c r="H455" s="24">
        <f>H456+H458+H460</f>
        <v>99611</v>
      </c>
    </row>
    <row r="456" spans="1:8" ht="12.75" hidden="1">
      <c r="A456" s="62" t="s">
        <v>135</v>
      </c>
      <c r="B456" s="28" t="s">
        <v>242</v>
      </c>
      <c r="C456" s="28" t="s">
        <v>236</v>
      </c>
      <c r="D456" s="10" t="s">
        <v>95</v>
      </c>
      <c r="E456" s="10" t="s">
        <v>245</v>
      </c>
      <c r="F456" s="10" t="s">
        <v>243</v>
      </c>
      <c r="G456" s="19"/>
      <c r="H456" s="24">
        <f>H457</f>
        <v>8536</v>
      </c>
    </row>
    <row r="457" spans="1:8" ht="12.75" hidden="1">
      <c r="A457" s="62" t="s">
        <v>106</v>
      </c>
      <c r="B457" s="28" t="s">
        <v>242</v>
      </c>
      <c r="C457" s="28" t="s">
        <v>236</v>
      </c>
      <c r="D457" s="10" t="s">
        <v>95</v>
      </c>
      <c r="E457" s="10" t="s">
        <v>245</v>
      </c>
      <c r="F457" s="10" t="s">
        <v>243</v>
      </c>
      <c r="G457" s="19" t="s">
        <v>112</v>
      </c>
      <c r="H457" s="24">
        <v>8536</v>
      </c>
    </row>
    <row r="458" spans="1:8" ht="17.25" customHeight="1" hidden="1">
      <c r="A458" s="73" t="s">
        <v>190</v>
      </c>
      <c r="B458" s="28" t="s">
        <v>242</v>
      </c>
      <c r="C458" s="28" t="s">
        <v>236</v>
      </c>
      <c r="D458" s="10" t="s">
        <v>95</v>
      </c>
      <c r="E458" s="10" t="s">
        <v>245</v>
      </c>
      <c r="F458" s="10" t="s">
        <v>244</v>
      </c>
      <c r="G458" s="19"/>
      <c r="H458" s="24">
        <f>H459</f>
        <v>13539</v>
      </c>
    </row>
    <row r="459" spans="1:8" ht="12.75" hidden="1">
      <c r="A459" s="55" t="s">
        <v>164</v>
      </c>
      <c r="B459" s="28" t="s">
        <v>242</v>
      </c>
      <c r="C459" s="28" t="s">
        <v>236</v>
      </c>
      <c r="D459" s="10" t="s">
        <v>95</v>
      </c>
      <c r="E459" s="10" t="s">
        <v>245</v>
      </c>
      <c r="F459" s="10" t="s">
        <v>244</v>
      </c>
      <c r="G459" s="19" t="s">
        <v>238</v>
      </c>
      <c r="H459" s="24">
        <v>13539</v>
      </c>
    </row>
    <row r="460" spans="1:8" ht="16.5" customHeight="1" hidden="1">
      <c r="A460" s="70" t="s">
        <v>191</v>
      </c>
      <c r="B460" s="28" t="s">
        <v>242</v>
      </c>
      <c r="C460" s="28" t="s">
        <v>236</v>
      </c>
      <c r="D460" s="10" t="s">
        <v>95</v>
      </c>
      <c r="E460" s="10" t="s">
        <v>245</v>
      </c>
      <c r="F460" s="10" t="s">
        <v>98</v>
      </c>
      <c r="G460" s="19"/>
      <c r="H460" s="24">
        <f>H461</f>
        <v>77536</v>
      </c>
    </row>
    <row r="461" spans="1:8" ht="12.75" hidden="1">
      <c r="A461" s="62" t="s">
        <v>136</v>
      </c>
      <c r="B461" s="28" t="s">
        <v>242</v>
      </c>
      <c r="C461" s="28" t="s">
        <v>236</v>
      </c>
      <c r="D461" s="10" t="s">
        <v>95</v>
      </c>
      <c r="E461" s="10" t="s">
        <v>245</v>
      </c>
      <c r="F461" s="10" t="s">
        <v>98</v>
      </c>
      <c r="G461" s="19" t="s">
        <v>112</v>
      </c>
      <c r="H461" s="24">
        <v>77536</v>
      </c>
    </row>
    <row r="462" spans="1:8" ht="12.75" hidden="1">
      <c r="A462" s="74" t="s">
        <v>417</v>
      </c>
      <c r="B462" s="28" t="s">
        <v>242</v>
      </c>
      <c r="C462" s="28" t="s">
        <v>236</v>
      </c>
      <c r="D462" s="10" t="s">
        <v>95</v>
      </c>
      <c r="E462" s="10" t="s">
        <v>80</v>
      </c>
      <c r="F462" s="10" t="s">
        <v>233</v>
      </c>
      <c r="G462" s="19"/>
      <c r="H462" s="24">
        <f>H463</f>
        <v>1959</v>
      </c>
    </row>
    <row r="463" spans="1:8" ht="38.25" hidden="1">
      <c r="A463" s="74" t="s">
        <v>416</v>
      </c>
      <c r="B463" s="28" t="s">
        <v>242</v>
      </c>
      <c r="C463" s="28" t="s">
        <v>236</v>
      </c>
      <c r="D463" s="10" t="s">
        <v>95</v>
      </c>
      <c r="E463" s="10" t="s">
        <v>80</v>
      </c>
      <c r="F463" s="10" t="s">
        <v>244</v>
      </c>
      <c r="G463" s="19"/>
      <c r="H463" s="24">
        <f>H464</f>
        <v>1959</v>
      </c>
    </row>
    <row r="464" spans="1:8" ht="12.75" hidden="1">
      <c r="A464" s="55" t="s">
        <v>164</v>
      </c>
      <c r="B464" s="28" t="s">
        <v>242</v>
      </c>
      <c r="C464" s="28" t="s">
        <v>236</v>
      </c>
      <c r="D464" s="10" t="s">
        <v>95</v>
      </c>
      <c r="E464" s="10" t="s">
        <v>80</v>
      </c>
      <c r="F464" s="10" t="s">
        <v>244</v>
      </c>
      <c r="G464" s="19" t="s">
        <v>238</v>
      </c>
      <c r="H464" s="24">
        <v>1959</v>
      </c>
    </row>
    <row r="465" spans="1:10" s="17" customFormat="1" ht="17.25" customHeight="1">
      <c r="A465" s="75" t="s">
        <v>291</v>
      </c>
      <c r="B465" s="34"/>
      <c r="C465" s="34"/>
      <c r="D465" s="35"/>
      <c r="E465" s="35"/>
      <c r="F465" s="35"/>
      <c r="G465" s="36"/>
      <c r="H465" s="37">
        <f>H15+H92+H105+H149+H218+H223+H319+H358+H411</f>
        <v>7534151.700000001</v>
      </c>
      <c r="I465" s="53"/>
      <c r="J465" s="50"/>
    </row>
    <row r="466" spans="1:8" ht="20.25" customHeight="1">
      <c r="A466" s="40"/>
      <c r="B466" s="41"/>
      <c r="C466" s="41"/>
      <c r="D466" s="41"/>
      <c r="E466" s="41"/>
      <c r="F466" s="41"/>
      <c r="G466" s="42"/>
      <c r="H466" s="47">
        <v>3463495.06</v>
      </c>
    </row>
    <row r="467" spans="1:8" ht="17.25" customHeight="1">
      <c r="A467" s="40"/>
      <c r="B467" s="41"/>
      <c r="C467" s="41"/>
      <c r="D467" s="41"/>
      <c r="E467" s="41"/>
      <c r="F467" s="41"/>
      <c r="G467" s="42"/>
      <c r="H467" s="47"/>
    </row>
    <row r="468" spans="1:8" ht="12.75">
      <c r="A468" s="12"/>
      <c r="B468" s="10"/>
      <c r="C468" s="10"/>
      <c r="D468" s="10"/>
      <c r="E468" s="10"/>
      <c r="F468" s="10"/>
      <c r="G468" s="13"/>
      <c r="H468" s="48">
        <f>H465+H466</f>
        <v>10997646.760000002</v>
      </c>
    </row>
    <row r="469" spans="1:8" ht="12.75">
      <c r="A469" s="12"/>
      <c r="B469" s="10"/>
      <c r="C469" s="10"/>
      <c r="D469" s="10"/>
      <c r="E469" s="10"/>
      <c r="F469" s="10"/>
      <c r="G469" s="13" t="s">
        <v>411</v>
      </c>
      <c r="H469" s="48">
        <f>7391843.5-30000</f>
        <v>7361843.5</v>
      </c>
    </row>
    <row r="470" spans="1:8" ht="12.75">
      <c r="A470" s="12"/>
      <c r="B470" s="10"/>
      <c r="C470" s="10"/>
      <c r="D470" s="10"/>
      <c r="E470" s="10"/>
      <c r="F470" s="10"/>
      <c r="G470" s="13"/>
      <c r="H470" s="14">
        <f>H469-H465</f>
        <v>-172308.20000000112</v>
      </c>
    </row>
    <row r="471" spans="1:8" ht="12.75">
      <c r="A471" s="12"/>
      <c r="B471" s="10"/>
      <c r="C471" s="10"/>
      <c r="D471" s="10"/>
      <c r="E471" s="10"/>
      <c r="F471" s="10"/>
      <c r="G471" s="13"/>
      <c r="H471" s="14"/>
    </row>
    <row r="472" spans="1:8" ht="12.75">
      <c r="A472" s="12"/>
      <c r="B472" s="10"/>
      <c r="C472" s="10"/>
      <c r="D472" s="10"/>
      <c r="E472" s="10"/>
      <c r="F472" s="10"/>
      <c r="G472" s="13"/>
      <c r="H472" s="14"/>
    </row>
    <row r="473" spans="1:8" ht="12.75">
      <c r="A473" s="12"/>
      <c r="B473" s="10"/>
      <c r="C473" s="10"/>
      <c r="D473" s="10"/>
      <c r="E473" s="10"/>
      <c r="F473" s="10"/>
      <c r="G473" s="13"/>
      <c r="H473" s="14"/>
    </row>
    <row r="474" spans="1:8" ht="12.75">
      <c r="A474" s="12"/>
      <c r="B474" s="10"/>
      <c r="C474" s="10"/>
      <c r="D474" s="10"/>
      <c r="E474" s="10"/>
      <c r="F474" s="10"/>
      <c r="G474" s="13"/>
      <c r="H474" s="14"/>
    </row>
    <row r="475" spans="1:8" ht="12.75">
      <c r="A475" s="12"/>
      <c r="B475" s="10"/>
      <c r="C475" s="10"/>
      <c r="D475" s="10"/>
      <c r="E475" s="10"/>
      <c r="F475" s="10"/>
      <c r="G475" s="13"/>
      <c r="H475" s="14"/>
    </row>
    <row r="476" spans="1:8" ht="12.75">
      <c r="A476" s="12"/>
      <c r="B476" s="10"/>
      <c r="C476" s="10"/>
      <c r="D476" s="10"/>
      <c r="E476" s="10"/>
      <c r="F476" s="10"/>
      <c r="G476" s="13"/>
      <c r="H476" s="14"/>
    </row>
    <row r="477" spans="1:8" ht="12.75">
      <c r="A477" s="12"/>
      <c r="B477" s="10"/>
      <c r="C477" s="10"/>
      <c r="D477" s="10"/>
      <c r="E477" s="10"/>
      <c r="F477" s="10"/>
      <c r="G477" s="13"/>
      <c r="H477" s="14"/>
    </row>
    <row r="478" spans="1:8" ht="12.75">
      <c r="A478" s="12"/>
      <c r="B478" s="10"/>
      <c r="C478" s="10"/>
      <c r="D478" s="10"/>
      <c r="E478" s="10"/>
      <c r="F478" s="10"/>
      <c r="G478" s="13"/>
      <c r="H478" s="14"/>
    </row>
    <row r="479" spans="1:8" ht="12.75">
      <c r="A479" s="12"/>
      <c r="B479" s="10"/>
      <c r="C479" s="10"/>
      <c r="D479" s="10"/>
      <c r="E479" s="10"/>
      <c r="F479" s="10"/>
      <c r="G479" s="13"/>
      <c r="H479" s="14"/>
    </row>
    <row r="480" spans="1:8" ht="12.75">
      <c r="A480" s="12"/>
      <c r="B480" s="10"/>
      <c r="C480" s="10"/>
      <c r="D480" s="10"/>
      <c r="E480" s="10"/>
      <c r="F480" s="10"/>
      <c r="G480" s="13"/>
      <c r="H480" s="14"/>
    </row>
    <row r="481" spans="1:8" ht="12.75">
      <c r="A481" s="12"/>
      <c r="B481" s="10"/>
      <c r="C481" s="10"/>
      <c r="D481" s="10"/>
      <c r="E481" s="10"/>
      <c r="F481" s="10"/>
      <c r="G481" s="13"/>
      <c r="H481" s="14"/>
    </row>
    <row r="482" spans="1:8" ht="12.75">
      <c r="A482" s="12"/>
      <c r="B482" s="10"/>
      <c r="C482" s="10"/>
      <c r="D482" s="10"/>
      <c r="E482" s="10"/>
      <c r="F482" s="10"/>
      <c r="G482" s="13"/>
      <c r="H482" s="14"/>
    </row>
    <row r="483" spans="1:8" ht="12.75">
      <c r="A483" s="12"/>
      <c r="B483" s="10"/>
      <c r="C483" s="10"/>
      <c r="D483" s="10"/>
      <c r="E483" s="10"/>
      <c r="F483" s="10"/>
      <c r="G483" s="13"/>
      <c r="H483" s="14"/>
    </row>
    <row r="484" spans="1:8" ht="12.75">
      <c r="A484" s="12"/>
      <c r="B484" s="10"/>
      <c r="C484" s="10"/>
      <c r="D484" s="10"/>
      <c r="E484" s="10"/>
      <c r="F484" s="10"/>
      <c r="G484" s="13"/>
      <c r="H484" s="14"/>
    </row>
    <row r="485" spans="1:8" ht="12.75">
      <c r="A485" s="12"/>
      <c r="B485" s="10"/>
      <c r="C485" s="10"/>
      <c r="D485" s="10"/>
      <c r="E485" s="10"/>
      <c r="F485" s="10"/>
      <c r="G485" s="13"/>
      <c r="H485" s="14"/>
    </row>
    <row r="486" spans="1:8" ht="12.75">
      <c r="A486" s="12"/>
      <c r="B486" s="10"/>
      <c r="C486" s="10"/>
      <c r="D486" s="10"/>
      <c r="E486" s="10"/>
      <c r="F486" s="10"/>
      <c r="G486" s="13"/>
      <c r="H486" s="14"/>
    </row>
    <row r="487" spans="1:8" ht="12.75">
      <c r="A487" s="12"/>
      <c r="B487" s="10"/>
      <c r="C487" s="10"/>
      <c r="D487" s="10"/>
      <c r="E487" s="10"/>
      <c r="F487" s="10"/>
      <c r="G487" s="13"/>
      <c r="H487" s="14"/>
    </row>
    <row r="488" spans="1:8" ht="12.75">
      <c r="A488" s="12"/>
      <c r="B488" s="10"/>
      <c r="C488" s="10"/>
      <c r="D488" s="10"/>
      <c r="E488" s="10"/>
      <c r="F488" s="10"/>
      <c r="G488" s="13"/>
      <c r="H488" s="14"/>
    </row>
    <row r="489" spans="1:8" ht="12.75">
      <c r="A489" s="12"/>
      <c r="B489" s="10"/>
      <c r="C489" s="10"/>
      <c r="D489" s="10"/>
      <c r="E489" s="10"/>
      <c r="F489" s="10"/>
      <c r="G489" s="13"/>
      <c r="H489" s="14"/>
    </row>
    <row r="490" spans="1:8" ht="12.75">
      <c r="A490" s="12"/>
      <c r="B490" s="10"/>
      <c r="C490" s="10"/>
      <c r="D490" s="10"/>
      <c r="E490" s="10"/>
      <c r="F490" s="10"/>
      <c r="G490" s="13"/>
      <c r="H490" s="14"/>
    </row>
    <row r="491" spans="1:8" ht="12.75">
      <c r="A491" s="12"/>
      <c r="B491" s="10"/>
      <c r="C491" s="10"/>
      <c r="D491" s="10"/>
      <c r="E491" s="10"/>
      <c r="F491" s="10"/>
      <c r="G491" s="13"/>
      <c r="H491" s="14"/>
    </row>
    <row r="492" spans="1:8" ht="12.75">
      <c r="A492" s="12"/>
      <c r="B492" s="10"/>
      <c r="C492" s="10"/>
      <c r="D492" s="10"/>
      <c r="E492" s="10"/>
      <c r="F492" s="10"/>
      <c r="G492" s="13"/>
      <c r="H492" s="14"/>
    </row>
    <row r="493" spans="1:8" ht="12.75">
      <c r="A493" s="12"/>
      <c r="B493" s="10"/>
      <c r="C493" s="10"/>
      <c r="D493" s="10"/>
      <c r="E493" s="10"/>
      <c r="F493" s="10"/>
      <c r="G493" s="13"/>
      <c r="H493" s="14"/>
    </row>
    <row r="494" spans="1:8" ht="12.75">
      <c r="A494" s="12"/>
      <c r="B494" s="10"/>
      <c r="C494" s="10"/>
      <c r="D494" s="10"/>
      <c r="E494" s="10"/>
      <c r="F494" s="10"/>
      <c r="G494" s="13"/>
      <c r="H494" s="14"/>
    </row>
    <row r="495" spans="1:8" ht="12.75">
      <c r="A495" s="12"/>
      <c r="B495" s="10"/>
      <c r="C495" s="10"/>
      <c r="D495" s="10"/>
      <c r="E495" s="10"/>
      <c r="F495" s="10"/>
      <c r="G495" s="13"/>
      <c r="H495" s="14"/>
    </row>
    <row r="496" spans="1:8" ht="12.75">
      <c r="A496" s="12"/>
      <c r="B496" s="10"/>
      <c r="C496" s="10"/>
      <c r="D496" s="10"/>
      <c r="E496" s="10"/>
      <c r="F496" s="10"/>
      <c r="G496" s="13"/>
      <c r="H496" s="14"/>
    </row>
    <row r="497" spans="1:8" ht="12.75">
      <c r="A497" s="12"/>
      <c r="B497" s="10"/>
      <c r="C497" s="10"/>
      <c r="D497" s="10"/>
      <c r="E497" s="10"/>
      <c r="F497" s="10"/>
      <c r="G497" s="13"/>
      <c r="H497" s="14"/>
    </row>
    <row r="498" spans="1:8" ht="12.75">
      <c r="A498" s="12"/>
      <c r="B498" s="10"/>
      <c r="C498" s="10"/>
      <c r="D498" s="10"/>
      <c r="E498" s="10"/>
      <c r="F498" s="10"/>
      <c r="G498" s="13"/>
      <c r="H498" s="14"/>
    </row>
    <row r="499" spans="1:8" ht="12.75">
      <c r="A499" s="12"/>
      <c r="B499" s="10"/>
      <c r="C499" s="10"/>
      <c r="D499" s="10"/>
      <c r="E499" s="10"/>
      <c r="F499" s="10"/>
      <c r="G499" s="13"/>
      <c r="H499" s="14"/>
    </row>
    <row r="500" spans="1:8" ht="12.75">
      <c r="A500" s="12"/>
      <c r="B500" s="10"/>
      <c r="C500" s="10"/>
      <c r="D500" s="10"/>
      <c r="E500" s="10"/>
      <c r="F500" s="10"/>
      <c r="G500" s="13"/>
      <c r="H500" s="14"/>
    </row>
    <row r="501" spans="1:8" ht="12.75">
      <c r="A501" s="12"/>
      <c r="B501" s="10"/>
      <c r="C501" s="10"/>
      <c r="D501" s="10"/>
      <c r="E501" s="10"/>
      <c r="F501" s="10"/>
      <c r="G501" s="13"/>
      <c r="H501" s="14"/>
    </row>
    <row r="502" spans="1:8" ht="12.75">
      <c r="A502" s="12"/>
      <c r="B502" s="10"/>
      <c r="C502" s="10"/>
      <c r="D502" s="10"/>
      <c r="E502" s="10"/>
      <c r="F502" s="10"/>
      <c r="G502" s="13"/>
      <c r="H502" s="14"/>
    </row>
    <row r="503" spans="1:8" ht="12.75">
      <c r="A503" s="12"/>
      <c r="B503" s="10"/>
      <c r="C503" s="10"/>
      <c r="D503" s="10"/>
      <c r="E503" s="10"/>
      <c r="F503" s="10"/>
      <c r="G503" s="13"/>
      <c r="H503" s="14"/>
    </row>
    <row r="504" spans="1:8" ht="12.75">
      <c r="A504" s="12"/>
      <c r="B504" s="10"/>
      <c r="C504" s="10"/>
      <c r="D504" s="10"/>
      <c r="E504" s="10"/>
      <c r="F504" s="10"/>
      <c r="G504" s="13"/>
      <c r="H504" s="14"/>
    </row>
    <row r="505" spans="1:8" ht="12.75">
      <c r="A505" s="12"/>
      <c r="B505" s="10"/>
      <c r="C505" s="10"/>
      <c r="D505" s="10"/>
      <c r="E505" s="10"/>
      <c r="F505" s="10"/>
      <c r="G505" s="13"/>
      <c r="H505" s="14"/>
    </row>
    <row r="506" spans="1:8" ht="12.75">
      <c r="A506" s="12"/>
      <c r="B506" s="10"/>
      <c r="C506" s="10"/>
      <c r="D506" s="10"/>
      <c r="E506" s="10"/>
      <c r="F506" s="10"/>
      <c r="G506" s="13"/>
      <c r="H506" s="14"/>
    </row>
    <row r="507" spans="1:8" ht="12.75">
      <c r="A507" s="12"/>
      <c r="B507" s="10"/>
      <c r="C507" s="10"/>
      <c r="D507" s="10"/>
      <c r="E507" s="10"/>
      <c r="F507" s="10"/>
      <c r="G507" s="13"/>
      <c r="H507" s="14"/>
    </row>
    <row r="508" spans="1:8" ht="12.75">
      <c r="A508" s="12"/>
      <c r="B508" s="10"/>
      <c r="C508" s="10"/>
      <c r="D508" s="10"/>
      <c r="E508" s="10"/>
      <c r="F508" s="10"/>
      <c r="G508" s="13"/>
      <c r="H508" s="14"/>
    </row>
    <row r="509" spans="1:8" ht="12.75">
      <c r="A509" s="12"/>
      <c r="B509" s="10"/>
      <c r="C509" s="10"/>
      <c r="D509" s="10"/>
      <c r="E509" s="10"/>
      <c r="F509" s="10"/>
      <c r="G509" s="13"/>
      <c r="H509" s="14"/>
    </row>
    <row r="510" spans="1:8" ht="12.75">
      <c r="A510" s="12"/>
      <c r="B510" s="10"/>
      <c r="C510" s="10"/>
      <c r="D510" s="10"/>
      <c r="E510" s="10"/>
      <c r="F510" s="10"/>
      <c r="G510" s="13"/>
      <c r="H510" s="14"/>
    </row>
    <row r="511" spans="1:8" ht="12.75">
      <c r="A511" s="12"/>
      <c r="B511" s="10"/>
      <c r="C511" s="10"/>
      <c r="D511" s="10"/>
      <c r="E511" s="10"/>
      <c r="F511" s="10"/>
      <c r="G511" s="13"/>
      <c r="H511" s="14"/>
    </row>
    <row r="512" spans="1:8" ht="12.75">
      <c r="A512" s="12"/>
      <c r="B512" s="10"/>
      <c r="C512" s="10"/>
      <c r="D512" s="10"/>
      <c r="E512" s="10"/>
      <c r="F512" s="10"/>
      <c r="G512" s="13"/>
      <c r="H512" s="14"/>
    </row>
    <row r="513" spans="1:8" ht="12.75">
      <c r="A513" s="12"/>
      <c r="B513" s="10"/>
      <c r="C513" s="10"/>
      <c r="D513" s="10"/>
      <c r="E513" s="10"/>
      <c r="F513" s="10"/>
      <c r="G513" s="13"/>
      <c r="H513" s="14"/>
    </row>
    <row r="514" spans="1:8" ht="12.75">
      <c r="A514" s="12"/>
      <c r="B514" s="10"/>
      <c r="C514" s="10"/>
      <c r="D514" s="10"/>
      <c r="E514" s="10"/>
      <c r="F514" s="10"/>
      <c r="G514" s="13"/>
      <c r="H514" s="14"/>
    </row>
    <row r="515" spans="1:8" ht="12.75">
      <c r="A515" s="12"/>
      <c r="B515" s="10"/>
      <c r="C515" s="10"/>
      <c r="D515" s="10"/>
      <c r="E515" s="10"/>
      <c r="F515" s="10"/>
      <c r="G515" s="13"/>
      <c r="H515" s="14"/>
    </row>
    <row r="516" spans="1:8" ht="12.75">
      <c r="A516" s="12"/>
      <c r="B516" s="10"/>
      <c r="C516" s="10"/>
      <c r="D516" s="10"/>
      <c r="E516" s="10"/>
      <c r="F516" s="10"/>
      <c r="G516" s="13"/>
      <c r="H516" s="14"/>
    </row>
    <row r="517" spans="1:8" ht="12.75">
      <c r="A517" s="12"/>
      <c r="B517" s="10"/>
      <c r="C517" s="10"/>
      <c r="D517" s="10"/>
      <c r="E517" s="10"/>
      <c r="F517" s="10"/>
      <c r="G517" s="13"/>
      <c r="H517" s="14"/>
    </row>
    <row r="518" spans="1:8" ht="12.75">
      <c r="A518" s="12"/>
      <c r="B518" s="10"/>
      <c r="C518" s="10"/>
      <c r="D518" s="10"/>
      <c r="E518" s="10"/>
      <c r="F518" s="10"/>
      <c r="G518" s="13"/>
      <c r="H518" s="14"/>
    </row>
    <row r="519" spans="1:8" ht="12.75">
      <c r="A519" s="12"/>
      <c r="B519" s="10"/>
      <c r="C519" s="10"/>
      <c r="D519" s="10"/>
      <c r="E519" s="10"/>
      <c r="F519" s="10"/>
      <c r="G519" s="13"/>
      <c r="H519" s="14"/>
    </row>
    <row r="520" spans="1:8" ht="12.75">
      <c r="A520" s="12"/>
      <c r="B520" s="10"/>
      <c r="C520" s="10"/>
      <c r="D520" s="10"/>
      <c r="E520" s="10"/>
      <c r="F520" s="10"/>
      <c r="G520" s="13"/>
      <c r="H520" s="14"/>
    </row>
    <row r="521" spans="1:8" ht="12.75">
      <c r="A521" s="12"/>
      <c r="B521" s="10"/>
      <c r="C521" s="10"/>
      <c r="D521" s="10"/>
      <c r="E521" s="10"/>
      <c r="F521" s="10"/>
      <c r="G521" s="13"/>
      <c r="H521" s="14"/>
    </row>
    <row r="522" spans="1:8" ht="12.75">
      <c r="A522" s="12"/>
      <c r="B522" s="10"/>
      <c r="C522" s="10"/>
      <c r="D522" s="10"/>
      <c r="E522" s="10"/>
      <c r="F522" s="10"/>
      <c r="G522" s="13"/>
      <c r="H522" s="14"/>
    </row>
    <row r="523" spans="1:8" ht="12.75">
      <c r="A523" s="12"/>
      <c r="B523" s="10"/>
      <c r="C523" s="10"/>
      <c r="D523" s="10"/>
      <c r="E523" s="10"/>
      <c r="F523" s="10"/>
      <c r="G523" s="13"/>
      <c r="H523" s="14"/>
    </row>
    <row r="524" spans="1:8" ht="12.75">
      <c r="A524" s="12"/>
      <c r="B524" s="10"/>
      <c r="C524" s="10"/>
      <c r="D524" s="10"/>
      <c r="E524" s="10"/>
      <c r="F524" s="10"/>
      <c r="G524" s="13"/>
      <c r="H524" s="14"/>
    </row>
    <row r="525" spans="1:8" ht="12.75">
      <c r="A525" s="12"/>
      <c r="B525" s="10"/>
      <c r="C525" s="10"/>
      <c r="D525" s="10"/>
      <c r="E525" s="10"/>
      <c r="F525" s="10"/>
      <c r="G525" s="13"/>
      <c r="H525" s="14"/>
    </row>
    <row r="526" spans="1:8" ht="12.75">
      <c r="A526" s="12"/>
      <c r="B526" s="10"/>
      <c r="C526" s="10"/>
      <c r="D526" s="10"/>
      <c r="E526" s="10"/>
      <c r="F526" s="10"/>
      <c r="G526" s="13"/>
      <c r="H526" s="14"/>
    </row>
    <row r="527" spans="1:8" ht="12.75">
      <c r="A527" s="12"/>
      <c r="B527" s="10"/>
      <c r="C527" s="10"/>
      <c r="D527" s="10"/>
      <c r="E527" s="10"/>
      <c r="F527" s="10"/>
      <c r="G527" s="13"/>
      <c r="H527" s="14"/>
    </row>
    <row r="528" spans="1:8" ht="12.75">
      <c r="A528" s="12"/>
      <c r="B528" s="10"/>
      <c r="C528" s="10"/>
      <c r="D528" s="10"/>
      <c r="E528" s="10"/>
      <c r="F528" s="10"/>
      <c r="G528" s="13"/>
      <c r="H528" s="14"/>
    </row>
    <row r="529" spans="1:8" ht="12.75">
      <c r="A529" s="12"/>
      <c r="B529" s="10"/>
      <c r="C529" s="10"/>
      <c r="D529" s="10"/>
      <c r="E529" s="10"/>
      <c r="F529" s="10"/>
      <c r="G529" s="13"/>
      <c r="H529" s="14"/>
    </row>
    <row r="530" spans="1:8" ht="12.75">
      <c r="A530" s="12"/>
      <c r="B530" s="10"/>
      <c r="C530" s="10"/>
      <c r="D530" s="10"/>
      <c r="E530" s="10"/>
      <c r="F530" s="10"/>
      <c r="G530" s="13"/>
      <c r="H530" s="14"/>
    </row>
    <row r="531" spans="1:8" ht="12.75">
      <c r="A531" s="12"/>
      <c r="B531" s="10"/>
      <c r="C531" s="10"/>
      <c r="D531" s="10"/>
      <c r="E531" s="10"/>
      <c r="F531" s="10"/>
      <c r="G531" s="13"/>
      <c r="H531" s="14"/>
    </row>
    <row r="532" spans="1:8" ht="12.75">
      <c r="A532" s="12"/>
      <c r="B532" s="10"/>
      <c r="C532" s="10"/>
      <c r="D532" s="10"/>
      <c r="E532" s="10"/>
      <c r="F532" s="10"/>
      <c r="G532" s="13"/>
      <c r="H532" s="14"/>
    </row>
    <row r="533" spans="1:8" ht="12.75">
      <c r="A533" s="12"/>
      <c r="B533" s="10"/>
      <c r="C533" s="10"/>
      <c r="D533" s="10"/>
      <c r="E533" s="10"/>
      <c r="F533" s="10"/>
      <c r="G533" s="13"/>
      <c r="H533" s="14"/>
    </row>
    <row r="534" spans="1:8" ht="12.75">
      <c r="A534" s="12"/>
      <c r="B534" s="10"/>
      <c r="C534" s="10"/>
      <c r="D534" s="10"/>
      <c r="E534" s="10"/>
      <c r="F534" s="10"/>
      <c r="G534" s="13"/>
      <c r="H534" s="14"/>
    </row>
    <row r="535" spans="1:8" ht="12.75">
      <c r="A535" s="12"/>
      <c r="B535" s="10"/>
      <c r="C535" s="10"/>
      <c r="D535" s="10"/>
      <c r="E535" s="10"/>
      <c r="F535" s="10"/>
      <c r="G535" s="13"/>
      <c r="H535" s="14"/>
    </row>
    <row r="536" spans="1:8" ht="12.75">
      <c r="A536" s="12"/>
      <c r="B536" s="10"/>
      <c r="C536" s="10"/>
      <c r="D536" s="10"/>
      <c r="E536" s="10"/>
      <c r="F536" s="10"/>
      <c r="G536" s="13"/>
      <c r="H536" s="14"/>
    </row>
    <row r="537" spans="1:8" ht="12.75">
      <c r="A537" s="12"/>
      <c r="B537" s="10"/>
      <c r="C537" s="10"/>
      <c r="D537" s="10"/>
      <c r="E537" s="10"/>
      <c r="F537" s="10"/>
      <c r="G537" s="13"/>
      <c r="H537" s="14"/>
    </row>
    <row r="538" spans="1:8" ht="12.75">
      <c r="A538" s="12"/>
      <c r="B538" s="10"/>
      <c r="C538" s="10"/>
      <c r="D538" s="10"/>
      <c r="E538" s="10"/>
      <c r="F538" s="10"/>
      <c r="G538" s="13"/>
      <c r="H538" s="14"/>
    </row>
    <row r="539" spans="1:8" ht="12.75">
      <c r="A539" s="12"/>
      <c r="B539" s="10"/>
      <c r="C539" s="10"/>
      <c r="D539" s="10"/>
      <c r="E539" s="10"/>
      <c r="F539" s="10"/>
      <c r="G539" s="13"/>
      <c r="H539" s="14"/>
    </row>
    <row r="540" spans="1:8" ht="12.75">
      <c r="A540" s="12"/>
      <c r="B540" s="10"/>
      <c r="C540" s="10"/>
      <c r="D540" s="10"/>
      <c r="E540" s="10"/>
      <c r="F540" s="10"/>
      <c r="G540" s="13"/>
      <c r="H540" s="14"/>
    </row>
    <row r="541" spans="1:8" ht="12.75">
      <c r="A541" s="12"/>
      <c r="B541" s="10"/>
      <c r="C541" s="10"/>
      <c r="D541" s="10"/>
      <c r="E541" s="10"/>
      <c r="F541" s="10"/>
      <c r="G541" s="13"/>
      <c r="H541" s="14"/>
    </row>
    <row r="542" spans="1:8" ht="12.75">
      <c r="A542" s="12"/>
      <c r="B542" s="10"/>
      <c r="C542" s="10"/>
      <c r="D542" s="10"/>
      <c r="E542" s="10"/>
      <c r="F542" s="10"/>
      <c r="G542" s="13"/>
      <c r="H542" s="14"/>
    </row>
    <row r="543" spans="1:8" ht="12.75">
      <c r="A543" s="12"/>
      <c r="B543" s="10"/>
      <c r="C543" s="10"/>
      <c r="D543" s="10"/>
      <c r="E543" s="10"/>
      <c r="F543" s="10"/>
      <c r="G543" s="13"/>
      <c r="H543" s="14"/>
    </row>
    <row r="544" spans="1:8" ht="12.75">
      <c r="A544" s="12"/>
      <c r="B544" s="10"/>
      <c r="C544" s="10"/>
      <c r="D544" s="10"/>
      <c r="E544" s="10"/>
      <c r="F544" s="10"/>
      <c r="G544" s="13"/>
      <c r="H544" s="14"/>
    </row>
    <row r="545" spans="1:8" ht="12.75">
      <c r="A545" s="12"/>
      <c r="B545" s="10"/>
      <c r="C545" s="10"/>
      <c r="D545" s="10"/>
      <c r="E545" s="10"/>
      <c r="F545" s="10"/>
      <c r="G545" s="13"/>
      <c r="H545" s="14"/>
    </row>
    <row r="546" spans="1:8" ht="12.75">
      <c r="A546" s="12"/>
      <c r="B546" s="10"/>
      <c r="C546" s="10"/>
      <c r="D546" s="10"/>
      <c r="E546" s="10"/>
      <c r="F546" s="10"/>
      <c r="G546" s="13"/>
      <c r="H546" s="14"/>
    </row>
    <row r="547" spans="1:8" ht="12.75">
      <c r="A547" s="12"/>
      <c r="B547" s="10"/>
      <c r="C547" s="10"/>
      <c r="D547" s="10"/>
      <c r="E547" s="10"/>
      <c r="F547" s="10"/>
      <c r="G547" s="13"/>
      <c r="H547" s="14"/>
    </row>
    <row r="548" spans="1:8" ht="12.75">
      <c r="A548" s="12"/>
      <c r="B548" s="10"/>
      <c r="C548" s="10"/>
      <c r="D548" s="10"/>
      <c r="E548" s="10"/>
      <c r="F548" s="10"/>
      <c r="G548" s="13"/>
      <c r="H548" s="14"/>
    </row>
    <row r="549" spans="1:8" ht="12.75">
      <c r="A549" s="12"/>
      <c r="B549" s="10"/>
      <c r="C549" s="10"/>
      <c r="D549" s="10"/>
      <c r="E549" s="10"/>
      <c r="F549" s="10"/>
      <c r="G549" s="13"/>
      <c r="H549" s="14"/>
    </row>
    <row r="550" spans="1:8" ht="12.75">
      <c r="A550" s="12"/>
      <c r="B550" s="10"/>
      <c r="C550" s="10"/>
      <c r="D550" s="10"/>
      <c r="E550" s="10"/>
      <c r="F550" s="10"/>
      <c r="G550" s="13"/>
      <c r="H550" s="14"/>
    </row>
    <row r="551" spans="1:8" ht="12.75">
      <c r="A551" s="12"/>
      <c r="B551" s="10"/>
      <c r="C551" s="10"/>
      <c r="D551" s="10"/>
      <c r="E551" s="10"/>
      <c r="F551" s="10"/>
      <c r="G551" s="13"/>
      <c r="H551" s="14"/>
    </row>
    <row r="552" spans="1:8" ht="12.75">
      <c r="A552" s="12"/>
      <c r="B552" s="10"/>
      <c r="C552" s="10"/>
      <c r="D552" s="10"/>
      <c r="E552" s="10"/>
      <c r="F552" s="10"/>
      <c r="G552" s="13"/>
      <c r="H552" s="14"/>
    </row>
    <row r="553" spans="1:8" ht="12.75">
      <c r="A553" s="12"/>
      <c r="B553" s="10"/>
      <c r="C553" s="10"/>
      <c r="D553" s="10"/>
      <c r="E553" s="10"/>
      <c r="F553" s="10"/>
      <c r="G553" s="13"/>
      <c r="H553" s="14"/>
    </row>
    <row r="554" spans="1:8" ht="12.75">
      <c r="A554" s="12"/>
      <c r="B554" s="10"/>
      <c r="C554" s="10"/>
      <c r="D554" s="10"/>
      <c r="E554" s="10"/>
      <c r="F554" s="10"/>
      <c r="G554" s="13"/>
      <c r="H554" s="14"/>
    </row>
    <row r="555" spans="1:8" ht="12.75">
      <c r="A555" s="12"/>
      <c r="B555" s="10"/>
      <c r="C555" s="10"/>
      <c r="D555" s="10"/>
      <c r="E555" s="10"/>
      <c r="F555" s="10"/>
      <c r="G555" s="13"/>
      <c r="H555" s="14"/>
    </row>
    <row r="556" spans="1:8" ht="12.75">
      <c r="A556" s="12"/>
      <c r="B556" s="10"/>
      <c r="C556" s="10"/>
      <c r="D556" s="10"/>
      <c r="E556" s="10"/>
      <c r="F556" s="10"/>
      <c r="G556" s="13"/>
      <c r="H556" s="14"/>
    </row>
    <row r="557" spans="1:8" ht="12.75">
      <c r="A557" s="12"/>
      <c r="B557" s="10"/>
      <c r="C557" s="10"/>
      <c r="D557" s="10"/>
      <c r="E557" s="10"/>
      <c r="F557" s="10"/>
      <c r="G557" s="13"/>
      <c r="H557" s="14"/>
    </row>
    <row r="558" spans="1:8" ht="12.75">
      <c r="A558" s="12"/>
      <c r="B558" s="10"/>
      <c r="C558" s="10"/>
      <c r="D558" s="10"/>
      <c r="E558" s="10"/>
      <c r="F558" s="10"/>
      <c r="G558" s="13"/>
      <c r="H558" s="14"/>
    </row>
    <row r="559" spans="1:8" ht="12.75">
      <c r="A559" s="12"/>
      <c r="B559" s="10"/>
      <c r="C559" s="10"/>
      <c r="D559" s="10"/>
      <c r="E559" s="10"/>
      <c r="F559" s="10"/>
      <c r="G559" s="13"/>
      <c r="H559" s="14"/>
    </row>
    <row r="560" spans="1:8" ht="12.75">
      <c r="A560" s="12"/>
      <c r="B560" s="10"/>
      <c r="C560" s="10"/>
      <c r="D560" s="10"/>
      <c r="E560" s="10"/>
      <c r="F560" s="10"/>
      <c r="G560" s="13"/>
      <c r="H560" s="14"/>
    </row>
    <row r="561" spans="1:8" ht="12.75">
      <c r="A561" s="12"/>
      <c r="B561" s="10"/>
      <c r="C561" s="10"/>
      <c r="D561" s="10"/>
      <c r="E561" s="10"/>
      <c r="F561" s="10"/>
      <c r="G561" s="13"/>
      <c r="H561" s="14"/>
    </row>
    <row r="562" spans="1:8" ht="12.75">
      <c r="A562" s="12"/>
      <c r="B562" s="10"/>
      <c r="C562" s="10"/>
      <c r="D562" s="10"/>
      <c r="E562" s="10"/>
      <c r="F562" s="10"/>
      <c r="G562" s="13"/>
      <c r="H562" s="14"/>
    </row>
    <row r="563" spans="1:8" ht="12.75">
      <c r="A563" s="12"/>
      <c r="B563" s="10"/>
      <c r="C563" s="10"/>
      <c r="D563" s="10"/>
      <c r="E563" s="10"/>
      <c r="F563" s="10"/>
      <c r="G563" s="13"/>
      <c r="H563" s="14"/>
    </row>
    <row r="564" spans="1:8" ht="12.75">
      <c r="A564" s="12"/>
      <c r="B564" s="10"/>
      <c r="C564" s="10"/>
      <c r="D564" s="10"/>
      <c r="E564" s="10"/>
      <c r="F564" s="10"/>
      <c r="G564" s="13"/>
      <c r="H564" s="14"/>
    </row>
    <row r="565" spans="1:8" ht="12.75">
      <c r="A565" s="12"/>
      <c r="B565" s="10"/>
      <c r="C565" s="10"/>
      <c r="D565" s="10"/>
      <c r="E565" s="10"/>
      <c r="F565" s="10"/>
      <c r="G565" s="13"/>
      <c r="H565" s="14"/>
    </row>
    <row r="566" spans="1:8" ht="12.75">
      <c r="A566" s="12"/>
      <c r="B566" s="10"/>
      <c r="C566" s="10"/>
      <c r="D566" s="10"/>
      <c r="E566" s="10"/>
      <c r="F566" s="10"/>
      <c r="G566" s="13"/>
      <c r="H566" s="14"/>
    </row>
    <row r="567" spans="1:8" ht="12.75">
      <c r="A567" s="12"/>
      <c r="B567" s="10"/>
      <c r="C567" s="10"/>
      <c r="D567" s="10"/>
      <c r="E567" s="10"/>
      <c r="F567" s="10"/>
      <c r="G567" s="13"/>
      <c r="H567" s="14"/>
    </row>
    <row r="568" spans="1:8" ht="12.75">
      <c r="A568" s="12"/>
      <c r="B568" s="10"/>
      <c r="C568" s="10"/>
      <c r="D568" s="10"/>
      <c r="E568" s="10"/>
      <c r="F568" s="10"/>
      <c r="G568" s="13"/>
      <c r="H568" s="14"/>
    </row>
    <row r="569" spans="1:8" ht="12.75">
      <c r="A569" s="12"/>
      <c r="B569" s="10"/>
      <c r="C569" s="10"/>
      <c r="D569" s="10"/>
      <c r="E569" s="10"/>
      <c r="F569" s="10"/>
      <c r="G569" s="13"/>
      <c r="H569" s="14"/>
    </row>
    <row r="570" spans="1:8" ht="12.75">
      <c r="A570" s="12"/>
      <c r="B570" s="10"/>
      <c r="C570" s="10"/>
      <c r="D570" s="10"/>
      <c r="E570" s="10"/>
      <c r="F570" s="10"/>
      <c r="G570" s="13"/>
      <c r="H570" s="14"/>
    </row>
    <row r="571" spans="1:8" ht="12.75">
      <c r="A571" s="12"/>
      <c r="B571" s="10"/>
      <c r="C571" s="10"/>
      <c r="D571" s="10"/>
      <c r="E571" s="10"/>
      <c r="F571" s="10"/>
      <c r="G571" s="13"/>
      <c r="H571" s="14"/>
    </row>
    <row r="572" spans="1:8" ht="12.75">
      <c r="A572" s="12"/>
      <c r="B572" s="10"/>
      <c r="C572" s="10"/>
      <c r="D572" s="10"/>
      <c r="E572" s="10"/>
      <c r="F572" s="10"/>
      <c r="G572" s="13"/>
      <c r="H572" s="14"/>
    </row>
    <row r="573" spans="1:8" ht="12.75">
      <c r="A573" s="12"/>
      <c r="B573" s="10"/>
      <c r="C573" s="10"/>
      <c r="D573" s="10"/>
      <c r="E573" s="10"/>
      <c r="F573" s="10"/>
      <c r="G573" s="13"/>
      <c r="H573" s="14"/>
    </row>
    <row r="574" spans="1:8" ht="12.75">
      <c r="A574" s="12"/>
      <c r="B574" s="10"/>
      <c r="C574" s="10"/>
      <c r="D574" s="10"/>
      <c r="E574" s="10"/>
      <c r="F574" s="10"/>
      <c r="G574" s="13"/>
      <c r="H574" s="14"/>
    </row>
    <row r="575" spans="1:8" ht="12.75">
      <c r="A575" s="12"/>
      <c r="B575" s="10"/>
      <c r="C575" s="10"/>
      <c r="D575" s="10"/>
      <c r="E575" s="10"/>
      <c r="F575" s="10"/>
      <c r="G575" s="13"/>
      <c r="H575" s="14"/>
    </row>
    <row r="576" spans="1:8" ht="12.75">
      <c r="A576" s="12"/>
      <c r="B576" s="10"/>
      <c r="C576" s="10"/>
      <c r="D576" s="10"/>
      <c r="E576" s="10"/>
      <c r="F576" s="10"/>
      <c r="G576" s="13"/>
      <c r="H576" s="14"/>
    </row>
    <row r="577" spans="1:8" ht="12.75">
      <c r="A577" s="12"/>
      <c r="B577" s="10"/>
      <c r="C577" s="10"/>
      <c r="D577" s="10"/>
      <c r="E577" s="10"/>
      <c r="F577" s="10"/>
      <c r="G577" s="13"/>
      <c r="H577" s="15"/>
    </row>
    <row r="578" spans="1:8" ht="12.75">
      <c r="A578" s="12"/>
      <c r="B578" s="10"/>
      <c r="C578" s="10"/>
      <c r="D578" s="10"/>
      <c r="E578" s="10"/>
      <c r="F578" s="10"/>
      <c r="G578" s="13"/>
      <c r="H578" s="15"/>
    </row>
    <row r="579" spans="1:8" ht="12.75">
      <c r="A579" s="12"/>
      <c r="B579" s="10"/>
      <c r="C579" s="10"/>
      <c r="D579" s="10"/>
      <c r="E579" s="10"/>
      <c r="F579" s="10"/>
      <c r="G579" s="13"/>
      <c r="H579" s="15"/>
    </row>
    <row r="580" spans="1:8" ht="12.75">
      <c r="A580" s="12"/>
      <c r="B580" s="10"/>
      <c r="C580" s="10"/>
      <c r="D580" s="10"/>
      <c r="E580" s="10"/>
      <c r="F580" s="10"/>
      <c r="G580" s="13"/>
      <c r="H580" s="15"/>
    </row>
    <row r="581" spans="1:8" ht="12.75">
      <c r="A581" s="12"/>
      <c r="B581" s="10"/>
      <c r="C581" s="10"/>
      <c r="D581" s="10"/>
      <c r="E581" s="10"/>
      <c r="F581" s="10"/>
      <c r="G581" s="13"/>
      <c r="H581" s="15"/>
    </row>
    <row r="582" spans="1:8" ht="12.75">
      <c r="A582" s="12"/>
      <c r="B582" s="10"/>
      <c r="C582" s="10"/>
      <c r="D582" s="10"/>
      <c r="E582" s="10"/>
      <c r="F582" s="10"/>
      <c r="G582" s="13"/>
      <c r="H582" s="15"/>
    </row>
    <row r="583" spans="1:8" ht="12.75">
      <c r="A583" s="12"/>
      <c r="B583" s="10"/>
      <c r="C583" s="10"/>
      <c r="D583" s="10"/>
      <c r="E583" s="10"/>
      <c r="F583" s="10"/>
      <c r="G583" s="13"/>
      <c r="H583" s="15"/>
    </row>
    <row r="584" spans="1:8" ht="12.75">
      <c r="A584" s="12"/>
      <c r="B584" s="10"/>
      <c r="C584" s="10"/>
      <c r="D584" s="10"/>
      <c r="E584" s="10"/>
      <c r="F584" s="10"/>
      <c r="G584" s="13"/>
      <c r="H584" s="15"/>
    </row>
    <row r="585" spans="1:8" ht="12.75">
      <c r="A585" s="12"/>
      <c r="B585" s="10"/>
      <c r="C585" s="10"/>
      <c r="D585" s="10"/>
      <c r="E585" s="10"/>
      <c r="F585" s="10"/>
      <c r="G585" s="13"/>
      <c r="H585" s="15"/>
    </row>
    <row r="586" spans="1:8" ht="12.75">
      <c r="A586" s="12"/>
      <c r="B586" s="10"/>
      <c r="C586" s="10"/>
      <c r="D586" s="10"/>
      <c r="E586" s="10"/>
      <c r="F586" s="10"/>
      <c r="G586" s="13"/>
      <c r="H586" s="15"/>
    </row>
    <row r="587" spans="1:8" ht="12.75">
      <c r="A587" s="12"/>
      <c r="B587" s="10"/>
      <c r="C587" s="10"/>
      <c r="D587" s="10"/>
      <c r="E587" s="10"/>
      <c r="F587" s="10"/>
      <c r="G587" s="13"/>
      <c r="H587" s="15"/>
    </row>
    <row r="588" spans="1:8" ht="12.75">
      <c r="A588" s="12"/>
      <c r="B588" s="10"/>
      <c r="C588" s="10"/>
      <c r="D588" s="10"/>
      <c r="E588" s="10"/>
      <c r="F588" s="10"/>
      <c r="G588" s="13"/>
      <c r="H588" s="15"/>
    </row>
    <row r="589" spans="1:8" ht="12.75">
      <c r="A589" s="12"/>
      <c r="B589" s="10"/>
      <c r="C589" s="10"/>
      <c r="D589" s="10"/>
      <c r="E589" s="10"/>
      <c r="F589" s="10"/>
      <c r="G589" s="13"/>
      <c r="H589" s="15"/>
    </row>
    <row r="590" spans="1:8" ht="12.75">
      <c r="A590" s="12"/>
      <c r="B590" s="10"/>
      <c r="C590" s="10"/>
      <c r="D590" s="10"/>
      <c r="E590" s="10"/>
      <c r="F590" s="10"/>
      <c r="G590" s="13"/>
      <c r="H590" s="15"/>
    </row>
    <row r="591" spans="1:8" ht="12.75">
      <c r="A591" s="12"/>
      <c r="B591" s="10"/>
      <c r="C591" s="10"/>
      <c r="D591" s="10"/>
      <c r="E591" s="10"/>
      <c r="F591" s="10"/>
      <c r="G591" s="13"/>
      <c r="H591" s="15"/>
    </row>
    <row r="592" spans="1:8" ht="12.75">
      <c r="A592" s="12"/>
      <c r="B592" s="10"/>
      <c r="C592" s="10"/>
      <c r="D592" s="10"/>
      <c r="E592" s="10"/>
      <c r="F592" s="10"/>
      <c r="G592" s="13"/>
      <c r="H592" s="15"/>
    </row>
    <row r="593" spans="1:8" ht="12.75">
      <c r="A593" s="12"/>
      <c r="B593" s="10"/>
      <c r="C593" s="10"/>
      <c r="D593" s="10"/>
      <c r="E593" s="10"/>
      <c r="F593" s="10"/>
      <c r="G593" s="13"/>
      <c r="H593" s="15"/>
    </row>
    <row r="594" spans="1:8" ht="12.75">
      <c r="A594" s="12"/>
      <c r="B594" s="10"/>
      <c r="C594" s="10"/>
      <c r="D594" s="10"/>
      <c r="E594" s="10"/>
      <c r="F594" s="10"/>
      <c r="G594" s="13"/>
      <c r="H594" s="15"/>
    </row>
    <row r="595" spans="1:8" ht="12.75">
      <c r="A595" s="12"/>
      <c r="B595" s="10"/>
      <c r="C595" s="10"/>
      <c r="D595" s="10"/>
      <c r="E595" s="10"/>
      <c r="F595" s="10"/>
      <c r="G595" s="13"/>
      <c r="H595" s="15"/>
    </row>
    <row r="596" spans="1:8" ht="12.75">
      <c r="A596" s="12"/>
      <c r="B596" s="10"/>
      <c r="C596" s="10"/>
      <c r="D596" s="10"/>
      <c r="E596" s="10"/>
      <c r="F596" s="10"/>
      <c r="G596" s="13"/>
      <c r="H596" s="15"/>
    </row>
    <row r="597" spans="1:8" ht="12.75">
      <c r="A597" s="12"/>
      <c r="B597" s="10"/>
      <c r="C597" s="10"/>
      <c r="D597" s="10"/>
      <c r="E597" s="10"/>
      <c r="F597" s="10"/>
      <c r="G597" s="13"/>
      <c r="H597" s="15"/>
    </row>
    <row r="598" spans="1:8" ht="12.75">
      <c r="A598" s="12"/>
      <c r="B598" s="10"/>
      <c r="C598" s="10"/>
      <c r="D598" s="10"/>
      <c r="E598" s="10"/>
      <c r="F598" s="10"/>
      <c r="G598" s="13"/>
      <c r="H598" s="15"/>
    </row>
    <row r="599" spans="1:8" ht="12.75">
      <c r="A599" s="12"/>
      <c r="B599" s="10"/>
      <c r="C599" s="10"/>
      <c r="D599" s="10"/>
      <c r="E599" s="10"/>
      <c r="F599" s="10"/>
      <c r="G599" s="13"/>
      <c r="H599" s="15"/>
    </row>
    <row r="600" spans="1:8" ht="12.75">
      <c r="A600" s="12"/>
      <c r="B600" s="10"/>
      <c r="C600" s="10"/>
      <c r="D600" s="10"/>
      <c r="E600" s="10"/>
      <c r="F600" s="10"/>
      <c r="G600" s="13"/>
      <c r="H600" s="15"/>
    </row>
    <row r="601" spans="1:8" ht="12.75">
      <c r="A601" s="12"/>
      <c r="B601" s="10"/>
      <c r="C601" s="10"/>
      <c r="D601" s="10"/>
      <c r="E601" s="10"/>
      <c r="F601" s="10"/>
      <c r="G601" s="13"/>
      <c r="H601" s="15"/>
    </row>
    <row r="602" spans="1:8" ht="12.75">
      <c r="A602" s="12"/>
      <c r="B602" s="10"/>
      <c r="C602" s="10"/>
      <c r="D602" s="10"/>
      <c r="E602" s="10"/>
      <c r="F602" s="10"/>
      <c r="G602" s="13"/>
      <c r="H602" s="15"/>
    </row>
    <row r="603" spans="1:8" ht="12.75">
      <c r="A603" s="12"/>
      <c r="B603" s="10"/>
      <c r="C603" s="10"/>
      <c r="D603" s="10"/>
      <c r="E603" s="10"/>
      <c r="F603" s="10"/>
      <c r="G603" s="13"/>
      <c r="H603" s="15"/>
    </row>
    <row r="604" spans="1:8" ht="12.75">
      <c r="A604" s="12"/>
      <c r="B604" s="10"/>
      <c r="C604" s="10"/>
      <c r="D604" s="10"/>
      <c r="E604" s="10"/>
      <c r="F604" s="10"/>
      <c r="G604" s="13"/>
      <c r="H604" s="15"/>
    </row>
    <row r="605" spans="1:8" ht="12.75">
      <c r="A605" s="12"/>
      <c r="B605" s="10"/>
      <c r="C605" s="10"/>
      <c r="D605" s="10"/>
      <c r="E605" s="10"/>
      <c r="F605" s="10"/>
      <c r="G605" s="13"/>
      <c r="H605" s="15"/>
    </row>
    <row r="606" spans="1:8" ht="12.75">
      <c r="A606" s="12"/>
      <c r="B606" s="10"/>
      <c r="C606" s="10"/>
      <c r="D606" s="10"/>
      <c r="E606" s="10"/>
      <c r="F606" s="10"/>
      <c r="G606" s="13"/>
      <c r="H606" s="15"/>
    </row>
    <row r="607" spans="1:8" ht="12.75">
      <c r="A607" s="12"/>
      <c r="B607" s="10"/>
      <c r="C607" s="10"/>
      <c r="D607" s="10"/>
      <c r="E607" s="10"/>
      <c r="F607" s="10"/>
      <c r="G607" s="13"/>
      <c r="H607" s="15"/>
    </row>
    <row r="608" spans="1:8" ht="12.75">
      <c r="A608" s="12"/>
      <c r="B608" s="10"/>
      <c r="C608" s="10"/>
      <c r="D608" s="10"/>
      <c r="E608" s="10"/>
      <c r="F608" s="10"/>
      <c r="G608" s="13"/>
      <c r="H608" s="15"/>
    </row>
    <row r="609" spans="1:8" ht="12.75">
      <c r="A609" s="12"/>
      <c r="B609" s="10"/>
      <c r="C609" s="10"/>
      <c r="D609" s="10"/>
      <c r="E609" s="10"/>
      <c r="F609" s="10"/>
      <c r="G609" s="13"/>
      <c r="H609" s="15"/>
    </row>
    <row r="610" spans="1:8" ht="12.75">
      <c r="A610" s="12"/>
      <c r="B610" s="10"/>
      <c r="C610" s="10"/>
      <c r="D610" s="10"/>
      <c r="E610" s="10"/>
      <c r="F610" s="10"/>
      <c r="G610" s="13"/>
      <c r="H610" s="15"/>
    </row>
    <row r="611" spans="1:8" ht="12.75">
      <c r="A611" s="12"/>
      <c r="B611" s="10"/>
      <c r="C611" s="10"/>
      <c r="D611" s="10"/>
      <c r="E611" s="10"/>
      <c r="F611" s="10"/>
      <c r="G611" s="13"/>
      <c r="H611" s="15"/>
    </row>
    <row r="612" spans="1:8" ht="12.75">
      <c r="A612" s="12"/>
      <c r="B612" s="10"/>
      <c r="C612" s="10"/>
      <c r="D612" s="10"/>
      <c r="E612" s="10"/>
      <c r="F612" s="10"/>
      <c r="G612" s="13"/>
      <c r="H612" s="15"/>
    </row>
    <row r="613" spans="1:8" ht="12.75">
      <c r="A613" s="12"/>
      <c r="B613" s="10"/>
      <c r="C613" s="10"/>
      <c r="D613" s="10"/>
      <c r="E613" s="10"/>
      <c r="F613" s="10"/>
      <c r="G613" s="13"/>
      <c r="H613" s="15"/>
    </row>
    <row r="614" spans="1:8" ht="12.75">
      <c r="A614" s="12"/>
      <c r="B614" s="10"/>
      <c r="C614" s="10"/>
      <c r="D614" s="10"/>
      <c r="E614" s="10"/>
      <c r="F614" s="10"/>
      <c r="G614" s="13"/>
      <c r="H614" s="15"/>
    </row>
    <row r="615" spans="1:8" ht="12.75">
      <c r="A615" s="12"/>
      <c r="B615" s="10"/>
      <c r="C615" s="10"/>
      <c r="D615" s="10"/>
      <c r="E615" s="10"/>
      <c r="F615" s="10"/>
      <c r="G615" s="13"/>
      <c r="H615" s="15"/>
    </row>
    <row r="616" spans="1:8" ht="12.75">
      <c r="A616" s="12"/>
      <c r="B616" s="10"/>
      <c r="C616" s="10"/>
      <c r="D616" s="10"/>
      <c r="E616" s="10"/>
      <c r="F616" s="10"/>
      <c r="G616" s="13"/>
      <c r="H616" s="15"/>
    </row>
    <row r="617" spans="1:8" ht="12.75">
      <c r="A617" s="12"/>
      <c r="B617" s="10"/>
      <c r="C617" s="10"/>
      <c r="D617" s="10"/>
      <c r="E617" s="10"/>
      <c r="F617" s="10"/>
      <c r="G617" s="13"/>
      <c r="H617" s="15"/>
    </row>
    <row r="618" spans="1:8" ht="12.75">
      <c r="A618" s="12"/>
      <c r="B618" s="10"/>
      <c r="C618" s="10"/>
      <c r="D618" s="10"/>
      <c r="E618" s="10"/>
      <c r="F618" s="10"/>
      <c r="G618" s="13"/>
      <c r="H618" s="15"/>
    </row>
    <row r="619" spans="1:8" ht="12.75">
      <c r="A619" s="12"/>
      <c r="B619" s="10"/>
      <c r="C619" s="10"/>
      <c r="D619" s="10"/>
      <c r="E619" s="10"/>
      <c r="F619" s="10"/>
      <c r="G619" s="13"/>
      <c r="H619" s="15"/>
    </row>
    <row r="620" spans="1:8" ht="12.75">
      <c r="A620" s="12"/>
      <c r="B620" s="10"/>
      <c r="C620" s="10"/>
      <c r="D620" s="10"/>
      <c r="E620" s="10"/>
      <c r="F620" s="10"/>
      <c r="G620" s="13"/>
      <c r="H620" s="15"/>
    </row>
    <row r="621" spans="1:8" ht="12.75">
      <c r="A621" s="12"/>
      <c r="B621" s="10"/>
      <c r="C621" s="10"/>
      <c r="D621" s="10"/>
      <c r="E621" s="10"/>
      <c r="F621" s="10"/>
      <c r="G621" s="13"/>
      <c r="H621" s="15"/>
    </row>
    <row r="622" spans="1:8" ht="12.75">
      <c r="A622" s="12"/>
      <c r="B622" s="10"/>
      <c r="C622" s="10"/>
      <c r="D622" s="10"/>
      <c r="E622" s="10"/>
      <c r="F622" s="10"/>
      <c r="G622" s="13"/>
      <c r="H622" s="15"/>
    </row>
    <row r="623" spans="1:8" ht="12.75">
      <c r="A623" s="12"/>
      <c r="B623" s="10"/>
      <c r="C623" s="10"/>
      <c r="D623" s="10"/>
      <c r="E623" s="10"/>
      <c r="F623" s="10"/>
      <c r="G623" s="13"/>
      <c r="H623" s="15"/>
    </row>
    <row r="624" spans="1:8" ht="12.75">
      <c r="A624" s="12"/>
      <c r="B624" s="10"/>
      <c r="C624" s="10"/>
      <c r="D624" s="10"/>
      <c r="E624" s="10"/>
      <c r="F624" s="10"/>
      <c r="G624" s="13"/>
      <c r="H624" s="15"/>
    </row>
    <row r="625" spans="1:8" ht="12.75">
      <c r="A625" s="12"/>
      <c r="B625" s="10"/>
      <c r="C625" s="10"/>
      <c r="D625" s="10"/>
      <c r="E625" s="10"/>
      <c r="F625" s="10"/>
      <c r="G625" s="13"/>
      <c r="H625" s="15"/>
    </row>
    <row r="626" spans="1:8" ht="12.75">
      <c r="A626" s="12"/>
      <c r="B626" s="10"/>
      <c r="C626" s="10"/>
      <c r="D626" s="10"/>
      <c r="E626" s="10"/>
      <c r="F626" s="10"/>
      <c r="G626" s="13"/>
      <c r="H626" s="15"/>
    </row>
    <row r="627" spans="1:8" ht="12.75">
      <c r="A627" s="12"/>
      <c r="B627" s="10"/>
      <c r="C627" s="10"/>
      <c r="D627" s="10"/>
      <c r="E627" s="10"/>
      <c r="F627" s="10"/>
      <c r="G627" s="13"/>
      <c r="H627" s="15"/>
    </row>
    <row r="628" spans="1:8" ht="12.75">
      <c r="A628" s="12"/>
      <c r="B628" s="10"/>
      <c r="C628" s="10"/>
      <c r="D628" s="10"/>
      <c r="E628" s="10"/>
      <c r="F628" s="10"/>
      <c r="G628" s="13"/>
      <c r="H628" s="15"/>
    </row>
    <row r="629" spans="1:8" ht="12.75">
      <c r="A629" s="12"/>
      <c r="B629" s="10"/>
      <c r="C629" s="10"/>
      <c r="D629" s="10"/>
      <c r="E629" s="10"/>
      <c r="F629" s="10"/>
      <c r="G629" s="13"/>
      <c r="H629" s="15"/>
    </row>
    <row r="630" spans="1:8" ht="12.75">
      <c r="A630" s="12"/>
      <c r="B630" s="10"/>
      <c r="C630" s="10"/>
      <c r="D630" s="10"/>
      <c r="E630" s="10"/>
      <c r="F630" s="10"/>
      <c r="G630" s="13"/>
      <c r="H630" s="15"/>
    </row>
    <row r="631" spans="1:8" ht="12.75">
      <c r="A631" s="12"/>
      <c r="B631" s="10"/>
      <c r="C631" s="10"/>
      <c r="D631" s="10"/>
      <c r="E631" s="10"/>
      <c r="F631" s="10"/>
      <c r="G631" s="13"/>
      <c r="H631" s="15"/>
    </row>
    <row r="632" spans="1:8" ht="12.75">
      <c r="A632" s="12"/>
      <c r="B632" s="10"/>
      <c r="C632" s="10"/>
      <c r="D632" s="10"/>
      <c r="E632" s="10"/>
      <c r="F632" s="10"/>
      <c r="G632" s="13"/>
      <c r="H632" s="15"/>
    </row>
    <row r="633" spans="1:8" ht="12.75">
      <c r="A633" s="12"/>
      <c r="B633" s="10"/>
      <c r="C633" s="10"/>
      <c r="D633" s="10"/>
      <c r="E633" s="10"/>
      <c r="F633" s="10"/>
      <c r="G633" s="13"/>
      <c r="H633" s="15"/>
    </row>
    <row r="634" spans="1:8" ht="12.75">
      <c r="A634" s="12"/>
      <c r="B634" s="10"/>
      <c r="C634" s="10"/>
      <c r="D634" s="10"/>
      <c r="E634" s="10"/>
      <c r="F634" s="10"/>
      <c r="G634" s="13"/>
      <c r="H634" s="15"/>
    </row>
    <row r="635" spans="1:8" ht="12.75">
      <c r="A635" s="12"/>
      <c r="B635" s="10"/>
      <c r="C635" s="10"/>
      <c r="D635" s="10"/>
      <c r="E635" s="10"/>
      <c r="F635" s="10"/>
      <c r="G635" s="13"/>
      <c r="H635" s="15"/>
    </row>
    <row r="636" spans="1:8" ht="12.75">
      <c r="A636" s="12"/>
      <c r="B636" s="10"/>
      <c r="C636" s="10"/>
      <c r="D636" s="10"/>
      <c r="E636" s="10"/>
      <c r="F636" s="10"/>
      <c r="G636" s="13"/>
      <c r="H636" s="15"/>
    </row>
    <row r="637" spans="1:8" ht="12.75">
      <c r="A637" s="12"/>
      <c r="B637" s="10"/>
      <c r="C637" s="10"/>
      <c r="D637" s="10"/>
      <c r="E637" s="10"/>
      <c r="F637" s="10"/>
      <c r="G637" s="13"/>
      <c r="H637" s="15"/>
    </row>
    <row r="638" spans="1:8" ht="12.75">
      <c r="A638" s="12"/>
      <c r="B638" s="10"/>
      <c r="C638" s="10"/>
      <c r="D638" s="10"/>
      <c r="E638" s="10"/>
      <c r="F638" s="10"/>
      <c r="G638" s="13"/>
      <c r="H638" s="15"/>
    </row>
    <row r="639" spans="1:8" ht="12.75">
      <c r="A639" s="12"/>
      <c r="B639" s="10"/>
      <c r="C639" s="10"/>
      <c r="D639" s="10"/>
      <c r="E639" s="10"/>
      <c r="F639" s="10"/>
      <c r="G639" s="13"/>
      <c r="H639" s="15"/>
    </row>
    <row r="640" spans="1:8" ht="12.75">
      <c r="A640" s="12"/>
      <c r="B640" s="10"/>
      <c r="C640" s="10"/>
      <c r="D640" s="10"/>
      <c r="E640" s="10"/>
      <c r="F640" s="10"/>
      <c r="G640" s="13"/>
      <c r="H640" s="15"/>
    </row>
    <row r="641" spans="1:8" ht="12.75">
      <c r="A641" s="12"/>
      <c r="B641" s="10"/>
      <c r="C641" s="10"/>
      <c r="D641" s="10"/>
      <c r="E641" s="10"/>
      <c r="F641" s="10"/>
      <c r="G641" s="13"/>
      <c r="H641" s="15"/>
    </row>
    <row r="642" spans="1:8" ht="12.75">
      <c r="A642" s="12"/>
      <c r="B642" s="10"/>
      <c r="C642" s="10"/>
      <c r="D642" s="10"/>
      <c r="E642" s="10"/>
      <c r="F642" s="10"/>
      <c r="G642" s="13"/>
      <c r="H642" s="15"/>
    </row>
    <row r="643" spans="1:8" ht="12.75">
      <c r="A643" s="12"/>
      <c r="B643" s="10"/>
      <c r="C643" s="10"/>
      <c r="D643" s="10"/>
      <c r="E643" s="10"/>
      <c r="F643" s="10"/>
      <c r="G643" s="13"/>
      <c r="H643" s="15"/>
    </row>
    <row r="644" spans="1:8" ht="12.75">
      <c r="A644" s="12"/>
      <c r="B644" s="10"/>
      <c r="C644" s="10"/>
      <c r="D644" s="10"/>
      <c r="E644" s="10"/>
      <c r="F644" s="10"/>
      <c r="G644" s="13"/>
      <c r="H644" s="15"/>
    </row>
    <row r="645" spans="1:8" ht="12.75">
      <c r="A645" s="12"/>
      <c r="B645" s="10"/>
      <c r="C645" s="10"/>
      <c r="D645" s="10"/>
      <c r="E645" s="10"/>
      <c r="F645" s="10"/>
      <c r="G645" s="13"/>
      <c r="H645" s="15"/>
    </row>
    <row r="646" spans="1:8" ht="12.75">
      <c r="A646" s="12"/>
      <c r="B646" s="10"/>
      <c r="C646" s="10"/>
      <c r="D646" s="10"/>
      <c r="E646" s="10"/>
      <c r="F646" s="10"/>
      <c r="G646" s="13"/>
      <c r="H646" s="15"/>
    </row>
    <row r="647" spans="1:8" ht="12.75">
      <c r="A647" s="12"/>
      <c r="B647" s="10"/>
      <c r="C647" s="10"/>
      <c r="D647" s="10"/>
      <c r="E647" s="10"/>
      <c r="F647" s="10"/>
      <c r="G647" s="13"/>
      <c r="H647" s="15"/>
    </row>
    <row r="648" spans="1:8" ht="12.75">
      <c r="A648" s="12"/>
      <c r="B648" s="10"/>
      <c r="C648" s="10"/>
      <c r="D648" s="10"/>
      <c r="E648" s="10"/>
      <c r="F648" s="10"/>
      <c r="G648" s="13"/>
      <c r="H648" s="15"/>
    </row>
    <row r="649" spans="1:8" ht="12.75">
      <c r="A649" s="12"/>
      <c r="B649" s="10"/>
      <c r="C649" s="10"/>
      <c r="D649" s="10"/>
      <c r="E649" s="10"/>
      <c r="F649" s="10"/>
      <c r="G649" s="13"/>
      <c r="H649" s="15"/>
    </row>
    <row r="650" spans="1:8" ht="12.75">
      <c r="A650" s="12"/>
      <c r="B650" s="10"/>
      <c r="C650" s="10"/>
      <c r="D650" s="10"/>
      <c r="E650" s="10"/>
      <c r="F650" s="10"/>
      <c r="G650" s="13"/>
      <c r="H650" s="15"/>
    </row>
    <row r="651" spans="1:8" ht="12.75">
      <c r="A651" s="12"/>
      <c r="B651" s="10"/>
      <c r="C651" s="10"/>
      <c r="D651" s="10"/>
      <c r="E651" s="10"/>
      <c r="F651" s="10"/>
      <c r="G651" s="13"/>
      <c r="H651" s="15"/>
    </row>
    <row r="652" spans="1:8" ht="12.75">
      <c r="A652" s="12"/>
      <c r="B652" s="10"/>
      <c r="C652" s="10"/>
      <c r="D652" s="10"/>
      <c r="E652" s="10"/>
      <c r="F652" s="10"/>
      <c r="G652" s="13"/>
      <c r="H652" s="15"/>
    </row>
    <row r="653" spans="1:8" ht="12.75">
      <c r="A653" s="12"/>
      <c r="B653" s="10"/>
      <c r="C653" s="10"/>
      <c r="D653" s="10"/>
      <c r="E653" s="10"/>
      <c r="F653" s="10"/>
      <c r="G653" s="13"/>
      <c r="H653" s="15"/>
    </row>
    <row r="654" spans="1:8" ht="12.75">
      <c r="A654" s="12"/>
      <c r="B654" s="10"/>
      <c r="C654" s="10"/>
      <c r="D654" s="10"/>
      <c r="E654" s="10"/>
      <c r="F654" s="10"/>
      <c r="G654" s="13"/>
      <c r="H654" s="15"/>
    </row>
    <row r="655" spans="1:8" ht="12.75">
      <c r="A655" s="12"/>
      <c r="B655" s="10"/>
      <c r="C655" s="10"/>
      <c r="D655" s="10"/>
      <c r="E655" s="10"/>
      <c r="F655" s="10"/>
      <c r="G655" s="13"/>
      <c r="H655" s="15"/>
    </row>
    <row r="656" spans="1:8" ht="12.75">
      <c r="A656" s="12"/>
      <c r="B656" s="10"/>
      <c r="C656" s="10"/>
      <c r="D656" s="10"/>
      <c r="E656" s="10"/>
      <c r="F656" s="10"/>
      <c r="G656" s="13"/>
      <c r="H656" s="15"/>
    </row>
    <row r="657" spans="1:8" ht="12.75">
      <c r="A657" s="12"/>
      <c r="B657" s="10"/>
      <c r="C657" s="10"/>
      <c r="D657" s="10"/>
      <c r="E657" s="10"/>
      <c r="F657" s="10"/>
      <c r="G657" s="13"/>
      <c r="H657" s="15"/>
    </row>
    <row r="658" spans="1:8" ht="12.75">
      <c r="A658" s="12"/>
      <c r="B658" s="10"/>
      <c r="C658" s="10"/>
      <c r="D658" s="10"/>
      <c r="E658" s="10"/>
      <c r="F658" s="10"/>
      <c r="G658" s="13"/>
      <c r="H658" s="15"/>
    </row>
    <row r="659" spans="1:8" ht="12.75">
      <c r="A659" s="12"/>
      <c r="B659" s="10"/>
      <c r="C659" s="10"/>
      <c r="D659" s="10"/>
      <c r="E659" s="10"/>
      <c r="F659" s="10"/>
      <c r="G659" s="13"/>
      <c r="H659" s="15"/>
    </row>
    <row r="660" spans="1:8" ht="12.75">
      <c r="A660" s="12"/>
      <c r="B660" s="10"/>
      <c r="C660" s="10"/>
      <c r="D660" s="10"/>
      <c r="E660" s="10"/>
      <c r="F660" s="10"/>
      <c r="G660" s="13"/>
      <c r="H660" s="15"/>
    </row>
    <row r="661" spans="1:8" ht="12.75">
      <c r="A661" s="12"/>
      <c r="B661" s="10"/>
      <c r="C661" s="10"/>
      <c r="D661" s="10"/>
      <c r="E661" s="10"/>
      <c r="F661" s="10"/>
      <c r="G661" s="13"/>
      <c r="H661" s="15"/>
    </row>
    <row r="662" spans="1:8" ht="12.75">
      <c r="A662" s="12"/>
      <c r="B662" s="10"/>
      <c r="C662" s="10"/>
      <c r="D662" s="10"/>
      <c r="E662" s="10"/>
      <c r="F662" s="10"/>
      <c r="G662" s="13"/>
      <c r="H662" s="15"/>
    </row>
    <row r="663" spans="1:8" ht="12.75">
      <c r="A663" s="12"/>
      <c r="B663" s="10"/>
      <c r="C663" s="10"/>
      <c r="D663" s="10"/>
      <c r="E663" s="10"/>
      <c r="F663" s="10"/>
      <c r="G663" s="13"/>
      <c r="H663" s="15"/>
    </row>
    <row r="664" spans="1:8" ht="12.75">
      <c r="A664" s="12"/>
      <c r="B664" s="10"/>
      <c r="C664" s="10"/>
      <c r="D664" s="10"/>
      <c r="E664" s="10"/>
      <c r="F664" s="10"/>
      <c r="G664" s="13"/>
      <c r="H664" s="15"/>
    </row>
    <row r="665" spans="1:8" ht="12.75">
      <c r="A665" s="12"/>
      <c r="B665" s="10"/>
      <c r="C665" s="10"/>
      <c r="D665" s="10"/>
      <c r="E665" s="10"/>
      <c r="F665" s="10"/>
      <c r="G665" s="13"/>
      <c r="H665" s="15"/>
    </row>
    <row r="666" spans="1:8" ht="12.75">
      <c r="A666" s="12"/>
      <c r="B666" s="10"/>
      <c r="C666" s="10"/>
      <c r="D666" s="10"/>
      <c r="E666" s="10"/>
      <c r="F666" s="10"/>
      <c r="G666" s="13"/>
      <c r="H666" s="15"/>
    </row>
    <row r="667" spans="1:8" ht="12.75">
      <c r="A667" s="12"/>
      <c r="B667" s="10"/>
      <c r="C667" s="10"/>
      <c r="D667" s="10"/>
      <c r="E667" s="10"/>
      <c r="F667" s="10"/>
      <c r="G667" s="13"/>
      <c r="H667" s="15"/>
    </row>
    <row r="668" spans="1:8" ht="12.75">
      <c r="A668" s="12"/>
      <c r="B668" s="10"/>
      <c r="C668" s="10"/>
      <c r="D668" s="10"/>
      <c r="E668" s="10"/>
      <c r="F668" s="10"/>
      <c r="G668" s="13"/>
      <c r="H668" s="15"/>
    </row>
    <row r="669" spans="1:8" ht="12.75">
      <c r="A669" s="12"/>
      <c r="B669" s="10"/>
      <c r="C669" s="10"/>
      <c r="D669" s="10"/>
      <c r="E669" s="10"/>
      <c r="F669" s="10"/>
      <c r="G669" s="13"/>
      <c r="H669" s="15"/>
    </row>
    <row r="670" spans="1:8" ht="12.75">
      <c r="A670" s="12"/>
      <c r="B670" s="10"/>
      <c r="C670" s="10"/>
      <c r="D670" s="10"/>
      <c r="E670" s="10"/>
      <c r="F670" s="10"/>
      <c r="G670" s="13"/>
      <c r="H670" s="15"/>
    </row>
    <row r="671" spans="1:8" ht="12.75">
      <c r="A671" s="12"/>
      <c r="B671" s="10"/>
      <c r="C671" s="10"/>
      <c r="D671" s="10"/>
      <c r="E671" s="10"/>
      <c r="F671" s="10"/>
      <c r="G671" s="13"/>
      <c r="H671" s="15"/>
    </row>
    <row r="672" spans="1:8" ht="12.75">
      <c r="A672" s="12"/>
      <c r="B672" s="10"/>
      <c r="C672" s="10"/>
      <c r="D672" s="10"/>
      <c r="E672" s="10"/>
      <c r="F672" s="10"/>
      <c r="G672" s="13"/>
      <c r="H672" s="15"/>
    </row>
    <row r="673" spans="1:8" ht="12.75">
      <c r="A673" s="12"/>
      <c r="B673" s="10"/>
      <c r="C673" s="10"/>
      <c r="D673" s="10"/>
      <c r="E673" s="10"/>
      <c r="F673" s="10"/>
      <c r="G673" s="13"/>
      <c r="H673" s="15"/>
    </row>
    <row r="674" spans="1:8" ht="12.75">
      <c r="A674" s="12"/>
      <c r="B674" s="10"/>
      <c r="C674" s="10"/>
      <c r="D674" s="10"/>
      <c r="E674" s="10"/>
      <c r="F674" s="10"/>
      <c r="G674" s="13"/>
      <c r="H674" s="15"/>
    </row>
    <row r="675" spans="1:8" ht="12.75">
      <c r="A675" s="12"/>
      <c r="B675" s="10"/>
      <c r="C675" s="10"/>
      <c r="D675" s="10"/>
      <c r="E675" s="10"/>
      <c r="F675" s="10"/>
      <c r="G675" s="13"/>
      <c r="H675" s="15"/>
    </row>
    <row r="676" spans="1:8" ht="12.75">
      <c r="A676" s="12"/>
      <c r="B676" s="10"/>
      <c r="C676" s="10"/>
      <c r="D676" s="10"/>
      <c r="E676" s="10"/>
      <c r="F676" s="10"/>
      <c r="G676" s="13"/>
      <c r="H676" s="15"/>
    </row>
    <row r="677" spans="1:8" ht="12.75">
      <c r="A677" s="12"/>
      <c r="B677" s="10"/>
      <c r="C677" s="10"/>
      <c r="D677" s="10"/>
      <c r="E677" s="10"/>
      <c r="F677" s="10"/>
      <c r="G677" s="13"/>
      <c r="H677" s="15"/>
    </row>
    <row r="678" spans="1:8" ht="12.75">
      <c r="A678" s="12"/>
      <c r="B678" s="10"/>
      <c r="C678" s="10"/>
      <c r="D678" s="10"/>
      <c r="E678" s="10"/>
      <c r="F678" s="10"/>
      <c r="G678" s="13"/>
      <c r="H678" s="15"/>
    </row>
    <row r="679" spans="1:8" ht="12.75">
      <c r="A679" s="12"/>
      <c r="B679" s="10"/>
      <c r="C679" s="10"/>
      <c r="D679" s="10"/>
      <c r="E679" s="10"/>
      <c r="F679" s="10"/>
      <c r="G679" s="13"/>
      <c r="H679" s="15"/>
    </row>
    <row r="680" spans="1:8" ht="12.75">
      <c r="A680" s="12"/>
      <c r="B680" s="10"/>
      <c r="C680" s="10"/>
      <c r="D680" s="10"/>
      <c r="E680" s="10"/>
      <c r="F680" s="10"/>
      <c r="G680" s="13"/>
      <c r="H680" s="15"/>
    </row>
    <row r="681" spans="1:8" ht="12.75">
      <c r="A681" s="12"/>
      <c r="B681" s="10"/>
      <c r="C681" s="10"/>
      <c r="D681" s="10"/>
      <c r="E681" s="10"/>
      <c r="F681" s="10"/>
      <c r="G681" s="13"/>
      <c r="H681" s="15"/>
    </row>
    <row r="682" spans="1:8" ht="12.75">
      <c r="A682" s="12"/>
      <c r="B682" s="10"/>
      <c r="C682" s="10"/>
      <c r="D682" s="10"/>
      <c r="E682" s="10"/>
      <c r="F682" s="10"/>
      <c r="G682" s="13"/>
      <c r="H682" s="15"/>
    </row>
    <row r="683" spans="1:8" ht="12.75">
      <c r="A683" s="12"/>
      <c r="B683" s="10"/>
      <c r="C683" s="10"/>
      <c r="D683" s="10"/>
      <c r="E683" s="10"/>
      <c r="F683" s="10"/>
      <c r="G683" s="13"/>
      <c r="H683" s="15"/>
    </row>
    <row r="684" spans="1:8" ht="12.75">
      <c r="A684" s="12"/>
      <c r="B684" s="10"/>
      <c r="C684" s="10"/>
      <c r="D684" s="10"/>
      <c r="E684" s="10"/>
      <c r="F684" s="10"/>
      <c r="G684" s="13"/>
      <c r="H684" s="15"/>
    </row>
    <row r="685" spans="1:8" ht="12.75">
      <c r="A685" s="12"/>
      <c r="B685" s="10"/>
      <c r="C685" s="10"/>
      <c r="D685" s="10"/>
      <c r="E685" s="10"/>
      <c r="F685" s="10"/>
      <c r="G685" s="13"/>
      <c r="H685" s="15"/>
    </row>
    <row r="686" spans="1:8" ht="12.75">
      <c r="A686" s="12"/>
      <c r="B686" s="10"/>
      <c r="C686" s="10"/>
      <c r="D686" s="10"/>
      <c r="E686" s="10"/>
      <c r="F686" s="10"/>
      <c r="G686" s="13"/>
      <c r="H686" s="15"/>
    </row>
    <row r="687" spans="1:8" ht="12.75">
      <c r="A687" s="12"/>
      <c r="B687" s="10"/>
      <c r="C687" s="10"/>
      <c r="D687" s="10"/>
      <c r="E687" s="10"/>
      <c r="F687" s="10"/>
      <c r="G687" s="13"/>
      <c r="H687" s="15"/>
    </row>
    <row r="688" spans="1:8" ht="12.75">
      <c r="A688" s="12"/>
      <c r="B688" s="10"/>
      <c r="C688" s="10"/>
      <c r="D688" s="10"/>
      <c r="E688" s="10"/>
      <c r="F688" s="10"/>
      <c r="G688" s="13"/>
      <c r="H688" s="15"/>
    </row>
    <row r="689" spans="1:8" ht="12.75">
      <c r="A689" s="12"/>
      <c r="B689" s="10"/>
      <c r="C689" s="10"/>
      <c r="D689" s="10"/>
      <c r="E689" s="10"/>
      <c r="F689" s="10"/>
      <c r="G689" s="13"/>
      <c r="H689" s="15"/>
    </row>
    <row r="690" spans="1:8" ht="12.75">
      <c r="A690" s="12"/>
      <c r="B690" s="10"/>
      <c r="C690" s="10"/>
      <c r="D690" s="10"/>
      <c r="E690" s="10"/>
      <c r="F690" s="10"/>
      <c r="G690" s="13"/>
      <c r="H690" s="15"/>
    </row>
    <row r="691" spans="1:8" ht="12.75">
      <c r="A691" s="12"/>
      <c r="B691" s="10"/>
      <c r="C691" s="10"/>
      <c r="D691" s="10"/>
      <c r="E691" s="10"/>
      <c r="F691" s="10"/>
      <c r="G691" s="13"/>
      <c r="H691" s="15"/>
    </row>
    <row r="692" spans="1:8" ht="12.75">
      <c r="A692" s="12"/>
      <c r="B692" s="10"/>
      <c r="C692" s="10"/>
      <c r="D692" s="10"/>
      <c r="E692" s="10"/>
      <c r="F692" s="10"/>
      <c r="G692" s="13"/>
      <c r="H692" s="15"/>
    </row>
    <row r="693" spans="1:8" ht="12.75">
      <c r="A693" s="12"/>
      <c r="B693" s="10"/>
      <c r="C693" s="10"/>
      <c r="D693" s="10"/>
      <c r="E693" s="10"/>
      <c r="F693" s="10"/>
      <c r="G693" s="13"/>
      <c r="H693" s="15"/>
    </row>
    <row r="694" spans="1:8" ht="12.75">
      <c r="A694" s="12"/>
      <c r="B694" s="10"/>
      <c r="C694" s="10"/>
      <c r="D694" s="10"/>
      <c r="E694" s="10"/>
      <c r="F694" s="10"/>
      <c r="G694" s="13"/>
      <c r="H694" s="15"/>
    </row>
    <row r="695" spans="1:8" ht="12.75">
      <c r="A695" s="12"/>
      <c r="B695" s="10"/>
      <c r="C695" s="10"/>
      <c r="D695" s="10"/>
      <c r="E695" s="10"/>
      <c r="F695" s="10"/>
      <c r="G695" s="13"/>
      <c r="H695" s="15"/>
    </row>
    <row r="696" spans="1:8" ht="12.75">
      <c r="A696" s="12"/>
      <c r="B696" s="10"/>
      <c r="C696" s="10"/>
      <c r="D696" s="10"/>
      <c r="E696" s="10"/>
      <c r="F696" s="10"/>
      <c r="G696" s="13"/>
      <c r="H696" s="15"/>
    </row>
    <row r="697" spans="1:8" ht="12.75">
      <c r="A697" s="12"/>
      <c r="B697" s="10"/>
      <c r="C697" s="10"/>
      <c r="D697" s="10"/>
      <c r="E697" s="10"/>
      <c r="F697" s="10"/>
      <c r="G697" s="13"/>
      <c r="H697" s="15"/>
    </row>
    <row r="698" spans="1:8" ht="12.75">
      <c r="A698" s="12"/>
      <c r="B698" s="10"/>
      <c r="C698" s="10"/>
      <c r="D698" s="10"/>
      <c r="E698" s="10"/>
      <c r="F698" s="10"/>
      <c r="G698" s="13"/>
      <c r="H698" s="15"/>
    </row>
    <row r="699" spans="1:8" ht="12.75">
      <c r="A699" s="12"/>
      <c r="B699" s="10"/>
      <c r="C699" s="10"/>
      <c r="D699" s="10"/>
      <c r="E699" s="10"/>
      <c r="F699" s="10"/>
      <c r="G699" s="13"/>
      <c r="H699" s="15"/>
    </row>
    <row r="700" spans="1:8" ht="12.75">
      <c r="A700" s="12"/>
      <c r="B700" s="10"/>
      <c r="C700" s="10"/>
      <c r="D700" s="10"/>
      <c r="E700" s="10"/>
      <c r="F700" s="10"/>
      <c r="G700" s="13"/>
      <c r="H700" s="15"/>
    </row>
    <row r="701" spans="1:8" ht="12.75">
      <c r="A701" s="12"/>
      <c r="B701" s="10"/>
      <c r="C701" s="10"/>
      <c r="D701" s="10"/>
      <c r="E701" s="10"/>
      <c r="F701" s="10"/>
      <c r="G701" s="13"/>
      <c r="H701" s="15"/>
    </row>
    <row r="702" spans="1:8" ht="12.75">
      <c r="A702" s="12"/>
      <c r="B702" s="10"/>
      <c r="C702" s="10"/>
      <c r="D702" s="10"/>
      <c r="E702" s="10"/>
      <c r="F702" s="10"/>
      <c r="G702" s="13"/>
      <c r="H702" s="15"/>
    </row>
    <row r="703" spans="1:8" ht="12.75">
      <c r="A703" s="12"/>
      <c r="B703" s="10"/>
      <c r="C703" s="10"/>
      <c r="D703" s="10"/>
      <c r="E703" s="10"/>
      <c r="F703" s="10"/>
      <c r="G703" s="13"/>
      <c r="H703" s="15"/>
    </row>
    <row r="704" spans="1:8" ht="12.75">
      <c r="A704" s="12"/>
      <c r="B704" s="10"/>
      <c r="C704" s="10"/>
      <c r="D704" s="10"/>
      <c r="E704" s="10"/>
      <c r="F704" s="10"/>
      <c r="G704" s="13"/>
      <c r="H704" s="15"/>
    </row>
    <row r="705" spans="1:8" ht="12.75">
      <c r="A705" s="12"/>
      <c r="B705" s="10"/>
      <c r="C705" s="10"/>
      <c r="D705" s="10"/>
      <c r="E705" s="10"/>
      <c r="F705" s="10"/>
      <c r="G705" s="13"/>
      <c r="H705" s="15"/>
    </row>
    <row r="706" spans="1:8" ht="12.75">
      <c r="A706" s="12"/>
      <c r="B706" s="10"/>
      <c r="C706" s="10"/>
      <c r="D706" s="10"/>
      <c r="E706" s="10"/>
      <c r="F706" s="10"/>
      <c r="G706" s="13"/>
      <c r="H706" s="15"/>
    </row>
    <row r="707" spans="1:8" ht="12.75">
      <c r="A707" s="12"/>
      <c r="B707" s="10"/>
      <c r="C707" s="10"/>
      <c r="D707" s="10"/>
      <c r="E707" s="10"/>
      <c r="F707" s="10"/>
      <c r="G707" s="13"/>
      <c r="H707" s="15"/>
    </row>
    <row r="708" spans="1:8" ht="12.75">
      <c r="A708" s="12"/>
      <c r="B708" s="10"/>
      <c r="C708" s="10"/>
      <c r="D708" s="10"/>
      <c r="E708" s="10"/>
      <c r="F708" s="10"/>
      <c r="G708" s="13"/>
      <c r="H708" s="15"/>
    </row>
    <row r="709" spans="1:8" ht="12.75">
      <c r="A709" s="12"/>
      <c r="B709" s="10"/>
      <c r="C709" s="10"/>
      <c r="D709" s="10"/>
      <c r="E709" s="10"/>
      <c r="F709" s="10"/>
      <c r="G709" s="13"/>
      <c r="H709" s="15"/>
    </row>
    <row r="710" spans="1:8" ht="12.75">
      <c r="A710" s="12"/>
      <c r="B710" s="10"/>
      <c r="C710" s="10"/>
      <c r="D710" s="10"/>
      <c r="E710" s="10"/>
      <c r="F710" s="10"/>
      <c r="G710" s="13"/>
      <c r="H710" s="15"/>
    </row>
    <row r="711" spans="1:8" ht="12.75">
      <c r="A711" s="12"/>
      <c r="B711" s="10"/>
      <c r="C711" s="10"/>
      <c r="D711" s="10"/>
      <c r="E711" s="10"/>
      <c r="F711" s="10"/>
      <c r="G711" s="13"/>
      <c r="H711" s="15"/>
    </row>
    <row r="712" spans="1:8" ht="12.75">
      <c r="A712" s="12"/>
      <c r="B712" s="10"/>
      <c r="C712" s="10"/>
      <c r="D712" s="10"/>
      <c r="E712" s="10"/>
      <c r="F712" s="10"/>
      <c r="G712" s="13"/>
      <c r="H712" s="15"/>
    </row>
    <row r="713" spans="1:8" ht="12.75">
      <c r="A713" s="12"/>
      <c r="B713" s="10"/>
      <c r="C713" s="10"/>
      <c r="D713" s="10"/>
      <c r="E713" s="10"/>
      <c r="F713" s="10"/>
      <c r="G713" s="13"/>
      <c r="H713" s="15"/>
    </row>
    <row r="714" spans="1:8" ht="12.75">
      <c r="A714" s="12"/>
      <c r="B714" s="10"/>
      <c r="C714" s="10"/>
      <c r="D714" s="10"/>
      <c r="E714" s="10"/>
      <c r="F714" s="10"/>
      <c r="G714" s="13"/>
      <c r="H714" s="15"/>
    </row>
    <row r="715" spans="1:8" ht="12.75">
      <c r="A715" s="12"/>
      <c r="B715" s="10"/>
      <c r="C715" s="10"/>
      <c r="D715" s="10"/>
      <c r="E715" s="10"/>
      <c r="F715" s="10"/>
      <c r="G715" s="13"/>
      <c r="H715" s="15"/>
    </row>
    <row r="716" spans="1:8" ht="12.75">
      <c r="A716" s="12"/>
      <c r="B716" s="10"/>
      <c r="C716" s="10"/>
      <c r="D716" s="10"/>
      <c r="E716" s="10"/>
      <c r="F716" s="10"/>
      <c r="G716" s="13"/>
      <c r="H716" s="15"/>
    </row>
    <row r="717" spans="1:8" ht="12.75">
      <c r="A717" s="12"/>
      <c r="B717" s="10"/>
      <c r="C717" s="10"/>
      <c r="D717" s="10"/>
      <c r="E717" s="10"/>
      <c r="F717" s="10"/>
      <c r="G717" s="13"/>
      <c r="H717" s="15"/>
    </row>
    <row r="718" spans="1:8" ht="12.75">
      <c r="A718" s="12"/>
      <c r="B718" s="10"/>
      <c r="C718" s="10"/>
      <c r="D718" s="10"/>
      <c r="E718" s="10"/>
      <c r="F718" s="10"/>
      <c r="G718" s="13"/>
      <c r="H718" s="15"/>
    </row>
    <row r="719" spans="1:8" ht="12.75">
      <c r="A719" s="12"/>
      <c r="B719" s="10"/>
      <c r="C719" s="10"/>
      <c r="D719" s="10"/>
      <c r="E719" s="10"/>
      <c r="F719" s="10"/>
      <c r="G719" s="13"/>
      <c r="H719" s="15"/>
    </row>
    <row r="720" spans="1:8" ht="12.75">
      <c r="A720" s="12"/>
      <c r="B720" s="10"/>
      <c r="C720" s="10"/>
      <c r="D720" s="10"/>
      <c r="E720" s="10"/>
      <c r="F720" s="10"/>
      <c r="G720" s="13"/>
      <c r="H720" s="15"/>
    </row>
    <row r="721" spans="1:8" ht="12.75">
      <c r="A721" s="12"/>
      <c r="B721" s="10"/>
      <c r="C721" s="10"/>
      <c r="D721" s="10"/>
      <c r="E721" s="10"/>
      <c r="F721" s="10"/>
      <c r="G721" s="13"/>
      <c r="H721" s="15"/>
    </row>
    <row r="722" spans="1:8" ht="12.75">
      <c r="A722" s="12"/>
      <c r="B722" s="10"/>
      <c r="C722" s="10"/>
      <c r="D722" s="10"/>
      <c r="E722" s="10"/>
      <c r="F722" s="10"/>
      <c r="G722" s="13"/>
      <c r="H722" s="15"/>
    </row>
    <row r="723" spans="1:8" ht="12.75">
      <c r="A723" s="12"/>
      <c r="B723" s="10"/>
      <c r="C723" s="10"/>
      <c r="D723" s="10"/>
      <c r="E723" s="10"/>
      <c r="F723" s="10"/>
      <c r="G723" s="13"/>
      <c r="H723" s="15"/>
    </row>
    <row r="724" spans="1:8" ht="12.75">
      <c r="A724" s="12"/>
      <c r="B724" s="10"/>
      <c r="C724" s="10"/>
      <c r="D724" s="10"/>
      <c r="E724" s="10"/>
      <c r="F724" s="10"/>
      <c r="G724" s="13"/>
      <c r="H724" s="15"/>
    </row>
    <row r="725" spans="1:8" ht="12.75">
      <c r="A725" s="12"/>
      <c r="B725" s="10"/>
      <c r="C725" s="10"/>
      <c r="D725" s="10"/>
      <c r="E725" s="10"/>
      <c r="F725" s="10"/>
      <c r="G725" s="13"/>
      <c r="H725" s="15"/>
    </row>
    <row r="726" spans="1:8" ht="12.75">
      <c r="A726" s="12"/>
      <c r="B726" s="10"/>
      <c r="C726" s="10"/>
      <c r="D726" s="10"/>
      <c r="E726" s="10"/>
      <c r="F726" s="10"/>
      <c r="G726" s="13"/>
      <c r="H726" s="15"/>
    </row>
    <row r="727" spans="1:8" ht="12.75">
      <c r="A727" s="12"/>
      <c r="B727" s="10"/>
      <c r="C727" s="10"/>
      <c r="D727" s="10"/>
      <c r="E727" s="10"/>
      <c r="F727" s="10"/>
      <c r="G727" s="13"/>
      <c r="H727" s="15"/>
    </row>
    <row r="728" spans="1:8" ht="12.75">
      <c r="A728" s="12"/>
      <c r="B728" s="10"/>
      <c r="C728" s="10"/>
      <c r="D728" s="10"/>
      <c r="E728" s="10"/>
      <c r="F728" s="10"/>
      <c r="G728" s="13"/>
      <c r="H728" s="15"/>
    </row>
    <row r="729" spans="1:8" ht="12.75">
      <c r="A729" s="12"/>
      <c r="B729" s="10"/>
      <c r="C729" s="10"/>
      <c r="D729" s="10"/>
      <c r="E729" s="10"/>
      <c r="F729" s="10"/>
      <c r="G729" s="13"/>
      <c r="H729" s="15"/>
    </row>
    <row r="730" spans="1:8" ht="12.75">
      <c r="A730" s="12"/>
      <c r="B730" s="10"/>
      <c r="C730" s="10"/>
      <c r="D730" s="10"/>
      <c r="E730" s="10"/>
      <c r="F730" s="10"/>
      <c r="G730" s="13"/>
      <c r="H730" s="15"/>
    </row>
    <row r="731" spans="1:8" ht="12.75">
      <c r="A731" s="12"/>
      <c r="B731" s="10"/>
      <c r="C731" s="10"/>
      <c r="D731" s="10"/>
      <c r="E731" s="10"/>
      <c r="F731" s="10"/>
      <c r="G731" s="13"/>
      <c r="H731" s="15"/>
    </row>
    <row r="732" spans="1:8" ht="12.75">
      <c r="A732" s="12"/>
      <c r="B732" s="10"/>
      <c r="C732" s="10"/>
      <c r="D732" s="10"/>
      <c r="E732" s="10"/>
      <c r="F732" s="10"/>
      <c r="G732" s="13"/>
      <c r="H732" s="15"/>
    </row>
    <row r="733" spans="1:8" ht="12.75">
      <c r="A733" s="12"/>
      <c r="B733" s="10"/>
      <c r="C733" s="10"/>
      <c r="D733" s="10"/>
      <c r="E733" s="10"/>
      <c r="F733" s="10"/>
      <c r="G733" s="13"/>
      <c r="H733" s="15"/>
    </row>
    <row r="734" spans="1:8" ht="12.75">
      <c r="A734" s="12"/>
      <c r="B734" s="10"/>
      <c r="C734" s="10"/>
      <c r="D734" s="10"/>
      <c r="E734" s="10"/>
      <c r="F734" s="10"/>
      <c r="G734" s="13"/>
      <c r="H734" s="15"/>
    </row>
    <row r="735" spans="1:8" ht="12.75">
      <c r="A735" s="12"/>
      <c r="B735" s="10"/>
      <c r="C735" s="10"/>
      <c r="D735" s="10"/>
      <c r="E735" s="10"/>
      <c r="F735" s="10"/>
      <c r="G735" s="13"/>
      <c r="H735" s="15"/>
    </row>
    <row r="736" spans="1:8" ht="12.75">
      <c r="A736" s="12"/>
      <c r="B736" s="10"/>
      <c r="C736" s="10"/>
      <c r="D736" s="10"/>
      <c r="E736" s="10"/>
      <c r="F736" s="10"/>
      <c r="G736" s="13"/>
      <c r="H736" s="15"/>
    </row>
    <row r="737" spans="1:8" ht="12.75">
      <c r="A737" s="12"/>
      <c r="B737" s="10"/>
      <c r="C737" s="10"/>
      <c r="D737" s="10"/>
      <c r="E737" s="10"/>
      <c r="F737" s="10"/>
      <c r="G737" s="13"/>
      <c r="H737" s="15"/>
    </row>
    <row r="738" spans="1:8" ht="12.75">
      <c r="A738" s="12"/>
      <c r="B738" s="10"/>
      <c r="C738" s="10"/>
      <c r="D738" s="10"/>
      <c r="E738" s="10"/>
      <c r="F738" s="10"/>
      <c r="G738" s="13"/>
      <c r="H738" s="15"/>
    </row>
    <row r="739" spans="1:8" ht="12.75">
      <c r="A739" s="12"/>
      <c r="B739" s="10"/>
      <c r="C739" s="10"/>
      <c r="D739" s="10"/>
      <c r="E739" s="10"/>
      <c r="F739" s="10"/>
      <c r="G739" s="13"/>
      <c r="H739" s="15"/>
    </row>
    <row r="740" spans="1:8" ht="12.75">
      <c r="A740" s="12"/>
      <c r="B740" s="10"/>
      <c r="C740" s="10"/>
      <c r="D740" s="10"/>
      <c r="E740" s="10"/>
      <c r="F740" s="10"/>
      <c r="G740" s="13"/>
      <c r="H740" s="15"/>
    </row>
    <row r="741" spans="1:8" ht="12.75">
      <c r="A741" s="12"/>
      <c r="B741" s="10"/>
      <c r="C741" s="10"/>
      <c r="D741" s="10"/>
      <c r="E741" s="10"/>
      <c r="F741" s="10"/>
      <c r="G741" s="13"/>
      <c r="H741" s="15"/>
    </row>
    <row r="742" spans="1:8" ht="12.75">
      <c r="A742" s="12"/>
      <c r="B742" s="10"/>
      <c r="C742" s="10"/>
      <c r="D742" s="10"/>
      <c r="E742" s="10"/>
      <c r="F742" s="10"/>
      <c r="G742" s="13"/>
      <c r="H742" s="15"/>
    </row>
    <row r="743" spans="1:8" ht="12.75">
      <c r="A743" s="12"/>
      <c r="B743" s="10"/>
      <c r="C743" s="10"/>
      <c r="D743" s="10"/>
      <c r="E743" s="10"/>
      <c r="F743" s="10"/>
      <c r="G743" s="13"/>
      <c r="H743" s="15"/>
    </row>
    <row r="744" spans="1:8" ht="12.75">
      <c r="A744" s="12"/>
      <c r="B744" s="10"/>
      <c r="C744" s="10"/>
      <c r="D744" s="10"/>
      <c r="E744" s="10"/>
      <c r="F744" s="10"/>
      <c r="G744" s="13"/>
      <c r="H744" s="15"/>
    </row>
    <row r="745" spans="1:8" ht="12.75">
      <c r="A745" s="12"/>
      <c r="B745" s="10"/>
      <c r="C745" s="10"/>
      <c r="D745" s="10"/>
      <c r="E745" s="10"/>
      <c r="F745" s="10"/>
      <c r="G745" s="13"/>
      <c r="H745" s="15"/>
    </row>
    <row r="746" spans="1:8" ht="12.75">
      <c r="A746" s="12"/>
      <c r="B746" s="10"/>
      <c r="C746" s="10"/>
      <c r="D746" s="10"/>
      <c r="E746" s="10"/>
      <c r="F746" s="10"/>
      <c r="G746" s="13"/>
      <c r="H746" s="15"/>
    </row>
    <row r="747" spans="1:8" ht="12.75">
      <c r="A747" s="12"/>
      <c r="B747" s="10"/>
      <c r="C747" s="10"/>
      <c r="D747" s="10"/>
      <c r="E747" s="10"/>
      <c r="F747" s="10"/>
      <c r="G747" s="13"/>
      <c r="H747" s="15"/>
    </row>
    <row r="748" spans="1:8" ht="12.75">
      <c r="A748" s="12"/>
      <c r="B748" s="10"/>
      <c r="C748" s="10"/>
      <c r="D748" s="10"/>
      <c r="E748" s="10"/>
      <c r="F748" s="10"/>
      <c r="G748" s="13"/>
      <c r="H748" s="15"/>
    </row>
    <row r="749" spans="1:8" ht="12.75">
      <c r="A749" s="12"/>
      <c r="B749" s="10"/>
      <c r="C749" s="10"/>
      <c r="D749" s="10"/>
      <c r="E749" s="10"/>
      <c r="F749" s="10"/>
      <c r="G749" s="13"/>
      <c r="H749" s="15"/>
    </row>
    <row r="750" spans="1:8" ht="12.75">
      <c r="A750" s="12"/>
      <c r="B750" s="10"/>
      <c r="C750" s="10"/>
      <c r="D750" s="10"/>
      <c r="E750" s="10"/>
      <c r="F750" s="10"/>
      <c r="G750" s="13"/>
      <c r="H750" s="15"/>
    </row>
    <row r="751" spans="1:8" ht="12.75">
      <c r="A751" s="12"/>
      <c r="B751" s="10"/>
      <c r="C751" s="10"/>
      <c r="D751" s="10"/>
      <c r="E751" s="10"/>
      <c r="F751" s="10"/>
      <c r="G751" s="13"/>
      <c r="H751" s="15"/>
    </row>
    <row r="752" spans="1:8" ht="12.75">
      <c r="A752" s="12"/>
      <c r="B752" s="10"/>
      <c r="C752" s="10"/>
      <c r="D752" s="10"/>
      <c r="E752" s="10"/>
      <c r="F752" s="10"/>
      <c r="G752" s="13"/>
      <c r="H752" s="15"/>
    </row>
    <row r="753" spans="1:8" ht="12.75">
      <c r="A753" s="12"/>
      <c r="B753" s="10"/>
      <c r="C753" s="10"/>
      <c r="D753" s="10"/>
      <c r="E753" s="10"/>
      <c r="F753" s="10"/>
      <c r="G753" s="13"/>
      <c r="H753" s="15"/>
    </row>
    <row r="754" spans="1:8" ht="12.75">
      <c r="A754" s="12"/>
      <c r="B754" s="10"/>
      <c r="C754" s="10"/>
      <c r="D754" s="10"/>
      <c r="E754" s="10"/>
      <c r="F754" s="10"/>
      <c r="G754" s="13"/>
      <c r="H754" s="15"/>
    </row>
    <row r="755" spans="1:8" ht="12.75">
      <c r="A755" s="12"/>
      <c r="B755" s="10"/>
      <c r="C755" s="10"/>
      <c r="D755" s="10"/>
      <c r="E755" s="10"/>
      <c r="F755" s="10"/>
      <c r="G755" s="13"/>
      <c r="H755" s="15"/>
    </row>
    <row r="756" spans="1:8" ht="12.75">
      <c r="A756" s="12"/>
      <c r="B756" s="10"/>
      <c r="C756" s="10"/>
      <c r="D756" s="10"/>
      <c r="E756" s="10"/>
      <c r="F756" s="10"/>
      <c r="G756" s="13"/>
      <c r="H756" s="15"/>
    </row>
    <row r="757" spans="1:8" ht="12.75">
      <c r="A757" s="12"/>
      <c r="B757" s="10"/>
      <c r="C757" s="10"/>
      <c r="D757" s="10"/>
      <c r="E757" s="10"/>
      <c r="F757" s="10"/>
      <c r="G757" s="13"/>
      <c r="H757" s="15"/>
    </row>
    <row r="758" spans="1:8" ht="12.75">
      <c r="A758" s="12"/>
      <c r="B758" s="10"/>
      <c r="C758" s="10"/>
      <c r="D758" s="10"/>
      <c r="E758" s="10"/>
      <c r="F758" s="10"/>
      <c r="G758" s="13"/>
      <c r="H758" s="15"/>
    </row>
    <row r="759" spans="1:8" ht="12.75">
      <c r="A759" s="12"/>
      <c r="B759" s="10"/>
      <c r="C759" s="10"/>
      <c r="D759" s="10"/>
      <c r="E759" s="10"/>
      <c r="F759" s="10"/>
      <c r="G759" s="13"/>
      <c r="H759" s="15"/>
    </row>
    <row r="760" spans="1:8" ht="12.75">
      <c r="A760" s="12"/>
      <c r="B760" s="10"/>
      <c r="C760" s="10"/>
      <c r="D760" s="10"/>
      <c r="E760" s="10"/>
      <c r="F760" s="10"/>
      <c r="G760" s="13"/>
      <c r="H760" s="15"/>
    </row>
    <row r="761" spans="1:8" ht="12.75">
      <c r="A761" s="12"/>
      <c r="B761" s="10"/>
      <c r="C761" s="10"/>
      <c r="D761" s="10"/>
      <c r="E761" s="10"/>
      <c r="F761" s="10"/>
      <c r="G761" s="13"/>
      <c r="H761" s="15"/>
    </row>
    <row r="762" spans="1:8" ht="12.75">
      <c r="A762" s="12"/>
      <c r="B762" s="10"/>
      <c r="C762" s="10"/>
      <c r="D762" s="10"/>
      <c r="E762" s="10"/>
      <c r="F762" s="10"/>
      <c r="G762" s="13"/>
      <c r="H762" s="15"/>
    </row>
    <row r="763" spans="1:8" ht="12.75">
      <c r="A763" s="12"/>
      <c r="B763" s="10"/>
      <c r="C763" s="10"/>
      <c r="D763" s="10"/>
      <c r="E763" s="10"/>
      <c r="F763" s="10"/>
      <c r="G763" s="13"/>
      <c r="H763" s="15"/>
    </row>
    <row r="764" spans="1:8" ht="12.75">
      <c r="A764" s="12"/>
      <c r="B764" s="10"/>
      <c r="C764" s="10"/>
      <c r="D764" s="10"/>
      <c r="E764" s="10"/>
      <c r="F764" s="10"/>
      <c r="G764" s="13"/>
      <c r="H764" s="15"/>
    </row>
    <row r="765" spans="1:8" ht="12.75">
      <c r="A765" s="12"/>
      <c r="B765" s="10"/>
      <c r="C765" s="10"/>
      <c r="D765" s="10"/>
      <c r="E765" s="10"/>
      <c r="F765" s="10"/>
      <c r="G765" s="13"/>
      <c r="H765" s="15"/>
    </row>
    <row r="766" spans="1:8" ht="12.75">
      <c r="A766" s="12"/>
      <c r="B766" s="10"/>
      <c r="C766" s="10"/>
      <c r="D766" s="10"/>
      <c r="E766" s="10"/>
      <c r="F766" s="10"/>
      <c r="G766" s="13"/>
      <c r="H766" s="15"/>
    </row>
    <row r="767" spans="1:8" ht="12.75">
      <c r="A767" s="12"/>
      <c r="B767" s="10"/>
      <c r="C767" s="10"/>
      <c r="D767" s="10"/>
      <c r="E767" s="10"/>
      <c r="F767" s="10"/>
      <c r="G767" s="13"/>
      <c r="H767" s="15"/>
    </row>
    <row r="768" spans="1:8" ht="12.75">
      <c r="A768" s="12"/>
      <c r="B768" s="10"/>
      <c r="C768" s="10"/>
      <c r="D768" s="10"/>
      <c r="E768" s="10"/>
      <c r="F768" s="10"/>
      <c r="G768" s="13"/>
      <c r="H768" s="15"/>
    </row>
    <row r="769" spans="1:8" ht="12.75">
      <c r="A769" s="12"/>
      <c r="B769" s="10"/>
      <c r="C769" s="10"/>
      <c r="D769" s="10"/>
      <c r="E769" s="10"/>
      <c r="F769" s="10"/>
      <c r="G769" s="13"/>
      <c r="H769" s="15"/>
    </row>
    <row r="770" spans="1:8" ht="12.75">
      <c r="A770" s="12"/>
      <c r="B770" s="10"/>
      <c r="C770" s="10"/>
      <c r="D770" s="10"/>
      <c r="E770" s="10"/>
      <c r="F770" s="10"/>
      <c r="G770" s="13"/>
      <c r="H770" s="15"/>
    </row>
    <row r="771" spans="1:8" ht="12.75">
      <c r="A771" s="12"/>
      <c r="B771" s="10"/>
      <c r="C771" s="10"/>
      <c r="D771" s="10"/>
      <c r="E771" s="10"/>
      <c r="F771" s="10"/>
      <c r="G771" s="13"/>
      <c r="H771" s="15"/>
    </row>
    <row r="772" spans="1:8" ht="12.75">
      <c r="A772" s="12"/>
      <c r="B772" s="10"/>
      <c r="C772" s="10"/>
      <c r="D772" s="10"/>
      <c r="E772" s="10"/>
      <c r="F772" s="10"/>
      <c r="G772" s="13"/>
      <c r="H772" s="15"/>
    </row>
    <row r="773" spans="1:8" ht="12.75">
      <c r="A773" s="12"/>
      <c r="B773" s="10"/>
      <c r="C773" s="10"/>
      <c r="D773" s="10"/>
      <c r="E773" s="10"/>
      <c r="F773" s="10"/>
      <c r="G773" s="13"/>
      <c r="H773" s="15"/>
    </row>
    <row r="774" spans="1:8" ht="12.75">
      <c r="A774" s="12"/>
      <c r="B774" s="10"/>
      <c r="C774" s="10"/>
      <c r="D774" s="10"/>
      <c r="E774" s="10"/>
      <c r="F774" s="10"/>
      <c r="G774" s="13"/>
      <c r="H774" s="15"/>
    </row>
    <row r="775" spans="1:8" ht="12.75">
      <c r="A775" s="12"/>
      <c r="B775" s="10"/>
      <c r="C775" s="10"/>
      <c r="D775" s="10"/>
      <c r="E775" s="10"/>
      <c r="F775" s="10"/>
      <c r="G775" s="13"/>
      <c r="H775" s="15"/>
    </row>
    <row r="776" spans="1:8" ht="12.75">
      <c r="A776" s="12"/>
      <c r="B776" s="10"/>
      <c r="C776" s="10"/>
      <c r="D776" s="10"/>
      <c r="E776" s="10"/>
      <c r="F776" s="10"/>
      <c r="G776" s="13"/>
      <c r="H776" s="15"/>
    </row>
    <row r="777" spans="1:8" ht="12.75">
      <c r="A777" s="12"/>
      <c r="B777" s="10"/>
      <c r="C777" s="10"/>
      <c r="D777" s="10"/>
      <c r="E777" s="10"/>
      <c r="F777" s="10"/>
      <c r="G777" s="13"/>
      <c r="H777" s="15"/>
    </row>
    <row r="778" spans="1:8" ht="12.75">
      <c r="A778" s="12"/>
      <c r="B778" s="10"/>
      <c r="C778" s="10"/>
      <c r="D778" s="10"/>
      <c r="E778" s="10"/>
      <c r="F778" s="10"/>
      <c r="G778" s="13"/>
      <c r="H778" s="15"/>
    </row>
    <row r="779" spans="1:8" ht="12.75">
      <c r="A779" s="12"/>
      <c r="B779" s="10"/>
      <c r="C779" s="10"/>
      <c r="D779" s="10"/>
      <c r="E779" s="10"/>
      <c r="F779" s="10"/>
      <c r="G779" s="13"/>
      <c r="H779" s="15"/>
    </row>
    <row r="780" spans="1:8" ht="12.75">
      <c r="A780" s="12"/>
      <c r="B780" s="10"/>
      <c r="C780" s="10"/>
      <c r="D780" s="10"/>
      <c r="E780" s="10"/>
      <c r="F780" s="10"/>
      <c r="G780" s="13"/>
      <c r="H780" s="15"/>
    </row>
    <row r="781" spans="1:8" ht="12.75">
      <c r="A781" s="12"/>
      <c r="B781" s="10"/>
      <c r="C781" s="10"/>
      <c r="D781" s="10"/>
      <c r="E781" s="10"/>
      <c r="F781" s="10"/>
      <c r="G781" s="13"/>
      <c r="H781" s="15"/>
    </row>
    <row r="782" spans="1:8" ht="12.75">
      <c r="A782" s="12"/>
      <c r="B782" s="10"/>
      <c r="C782" s="10"/>
      <c r="D782" s="10"/>
      <c r="E782" s="10"/>
      <c r="F782" s="10"/>
      <c r="G782" s="13"/>
      <c r="H782" s="15"/>
    </row>
    <row r="783" spans="1:8" ht="12.75">
      <c r="A783" s="12"/>
      <c r="B783" s="10"/>
      <c r="C783" s="10"/>
      <c r="D783" s="10"/>
      <c r="E783" s="10"/>
      <c r="F783" s="10"/>
      <c r="G783" s="13"/>
      <c r="H783" s="15"/>
    </row>
    <row r="784" spans="1:8" ht="12.75">
      <c r="A784" s="12"/>
      <c r="B784" s="10"/>
      <c r="C784" s="10"/>
      <c r="D784" s="10"/>
      <c r="E784" s="10"/>
      <c r="F784" s="10"/>
      <c r="G784" s="13"/>
      <c r="H784" s="15"/>
    </row>
    <row r="785" spans="1:8" ht="12.75">
      <c r="A785" s="12"/>
      <c r="B785" s="10"/>
      <c r="C785" s="10"/>
      <c r="D785" s="10"/>
      <c r="E785" s="10"/>
      <c r="F785" s="10"/>
      <c r="G785" s="13"/>
      <c r="H785" s="15"/>
    </row>
    <row r="786" spans="1:8" ht="12.75">
      <c r="A786" s="12"/>
      <c r="B786" s="10"/>
      <c r="C786" s="10"/>
      <c r="D786" s="10"/>
      <c r="E786" s="10"/>
      <c r="F786" s="10"/>
      <c r="G786" s="13"/>
      <c r="H786" s="15"/>
    </row>
    <row r="787" spans="1:8" ht="12.75">
      <c r="A787" s="12"/>
      <c r="B787" s="10"/>
      <c r="C787" s="10"/>
      <c r="D787" s="10"/>
      <c r="E787" s="10"/>
      <c r="F787" s="10"/>
      <c r="G787" s="13"/>
      <c r="H787" s="15"/>
    </row>
    <row r="788" spans="1:8" ht="12.75">
      <c r="A788" s="12"/>
      <c r="B788" s="10"/>
      <c r="C788" s="10"/>
      <c r="D788" s="10"/>
      <c r="E788" s="10"/>
      <c r="F788" s="10"/>
      <c r="G788" s="13"/>
      <c r="H788" s="15"/>
    </row>
    <row r="789" spans="1:8" ht="12.75">
      <c r="A789" s="12"/>
      <c r="B789" s="10"/>
      <c r="C789" s="10"/>
      <c r="D789" s="10"/>
      <c r="E789" s="10"/>
      <c r="F789" s="10"/>
      <c r="G789" s="13"/>
      <c r="H789" s="15"/>
    </row>
    <row r="790" spans="1:8" ht="12.75">
      <c r="A790" s="12"/>
      <c r="B790" s="10"/>
      <c r="C790" s="10"/>
      <c r="D790" s="10"/>
      <c r="E790" s="10"/>
      <c r="F790" s="10"/>
      <c r="G790" s="13"/>
      <c r="H790" s="15"/>
    </row>
    <row r="791" spans="1:8" ht="12.75">
      <c r="A791" s="12"/>
      <c r="B791" s="10"/>
      <c r="C791" s="10"/>
      <c r="D791" s="10"/>
      <c r="E791" s="10"/>
      <c r="F791" s="10"/>
      <c r="G791" s="13"/>
      <c r="H791" s="15"/>
    </row>
    <row r="792" spans="1:8" ht="12.75">
      <c r="A792" s="12"/>
      <c r="B792" s="10"/>
      <c r="C792" s="10"/>
      <c r="D792" s="10"/>
      <c r="E792" s="10"/>
      <c r="F792" s="10"/>
      <c r="G792" s="13"/>
      <c r="H792" s="15"/>
    </row>
    <row r="793" spans="1:8" ht="12.75">
      <c r="A793" s="12"/>
      <c r="B793" s="10"/>
      <c r="C793" s="10"/>
      <c r="D793" s="10"/>
      <c r="E793" s="10"/>
      <c r="F793" s="10"/>
      <c r="G793" s="13"/>
      <c r="H793" s="15"/>
    </row>
    <row r="794" spans="1:8" ht="12.75">
      <c r="A794" s="12"/>
      <c r="B794" s="10"/>
      <c r="C794" s="10"/>
      <c r="D794" s="10"/>
      <c r="E794" s="10"/>
      <c r="F794" s="10"/>
      <c r="G794" s="13"/>
      <c r="H794" s="15"/>
    </row>
    <row r="795" spans="1:8" ht="12.75">
      <c r="A795" s="12"/>
      <c r="B795" s="10"/>
      <c r="C795" s="10"/>
      <c r="D795" s="10"/>
      <c r="E795" s="10"/>
      <c r="F795" s="10"/>
      <c r="G795" s="13"/>
      <c r="H795" s="15"/>
    </row>
    <row r="796" spans="1:8" ht="12.75">
      <c r="A796" s="12"/>
      <c r="B796" s="10"/>
      <c r="C796" s="10"/>
      <c r="D796" s="10"/>
      <c r="E796" s="10"/>
      <c r="F796" s="10"/>
      <c r="G796" s="13"/>
      <c r="H796" s="15"/>
    </row>
    <row r="797" spans="1:8" ht="12.75">
      <c r="A797" s="12"/>
      <c r="B797" s="10"/>
      <c r="C797" s="10"/>
      <c r="D797" s="10"/>
      <c r="E797" s="10"/>
      <c r="F797" s="10"/>
      <c r="G797" s="13"/>
      <c r="H797" s="15"/>
    </row>
    <row r="798" spans="1:8" ht="12.75">
      <c r="A798" s="12"/>
      <c r="B798" s="10"/>
      <c r="C798" s="10"/>
      <c r="D798" s="10"/>
      <c r="E798" s="10"/>
      <c r="F798" s="10"/>
      <c r="G798" s="13"/>
      <c r="H798" s="15"/>
    </row>
    <row r="799" spans="1:8" ht="12.75">
      <c r="A799" s="12"/>
      <c r="B799" s="10"/>
      <c r="C799" s="10"/>
      <c r="D799" s="10"/>
      <c r="E799" s="10"/>
      <c r="F799" s="10"/>
      <c r="G799" s="13"/>
      <c r="H799" s="15"/>
    </row>
    <row r="800" spans="1:8" ht="12.75">
      <c r="A800" s="12"/>
      <c r="B800" s="10"/>
      <c r="C800" s="10"/>
      <c r="D800" s="10"/>
      <c r="E800" s="10"/>
      <c r="F800" s="10"/>
      <c r="G800" s="13"/>
      <c r="H800" s="15"/>
    </row>
    <row r="801" spans="1:8" ht="12.75">
      <c r="A801" s="12"/>
      <c r="B801" s="10"/>
      <c r="C801" s="10"/>
      <c r="D801" s="10"/>
      <c r="E801" s="10"/>
      <c r="F801" s="10"/>
      <c r="G801" s="13"/>
      <c r="H801" s="15"/>
    </row>
    <row r="802" spans="1:8" ht="12.75">
      <c r="A802" s="12"/>
      <c r="B802" s="10"/>
      <c r="C802" s="10"/>
      <c r="D802" s="10"/>
      <c r="E802" s="10"/>
      <c r="F802" s="10"/>
      <c r="G802" s="13"/>
      <c r="H802" s="15"/>
    </row>
    <row r="803" spans="1:8" ht="12.75">
      <c r="A803" s="12"/>
      <c r="B803" s="10"/>
      <c r="C803" s="10"/>
      <c r="D803" s="10"/>
      <c r="E803" s="10"/>
      <c r="F803" s="10"/>
      <c r="G803" s="13"/>
      <c r="H803" s="15"/>
    </row>
    <row r="804" spans="1:8" ht="12.75">
      <c r="A804" s="12"/>
      <c r="B804" s="10"/>
      <c r="C804" s="10"/>
      <c r="D804" s="10"/>
      <c r="E804" s="10"/>
      <c r="F804" s="10"/>
      <c r="G804" s="13"/>
      <c r="H804" s="15"/>
    </row>
    <row r="805" spans="1:8" ht="12.75">
      <c r="A805" s="12"/>
      <c r="B805" s="10"/>
      <c r="C805" s="10"/>
      <c r="D805" s="10"/>
      <c r="E805" s="10"/>
      <c r="F805" s="10"/>
      <c r="G805" s="13"/>
      <c r="H805" s="15"/>
    </row>
    <row r="806" spans="1:8" ht="12.75">
      <c r="A806" s="12"/>
      <c r="B806" s="10"/>
      <c r="C806" s="10"/>
      <c r="D806" s="10"/>
      <c r="E806" s="10"/>
      <c r="F806" s="10"/>
      <c r="G806" s="13"/>
      <c r="H806" s="15"/>
    </row>
    <row r="807" spans="1:8" ht="12.75">
      <c r="A807" s="12"/>
      <c r="B807" s="10"/>
      <c r="C807" s="10"/>
      <c r="D807" s="10"/>
      <c r="E807" s="10"/>
      <c r="F807" s="10"/>
      <c r="G807" s="13"/>
      <c r="H807" s="15"/>
    </row>
    <row r="808" spans="1:8" ht="12.75">
      <c r="A808" s="12"/>
      <c r="B808" s="10"/>
      <c r="C808" s="10"/>
      <c r="D808" s="10"/>
      <c r="E808" s="10"/>
      <c r="F808" s="10"/>
      <c r="G808" s="13"/>
      <c r="H808" s="15"/>
    </row>
    <row r="809" spans="1:8" ht="12.75">
      <c r="A809" s="12"/>
      <c r="B809" s="10"/>
      <c r="C809" s="10"/>
      <c r="D809" s="10"/>
      <c r="E809" s="10"/>
      <c r="F809" s="10"/>
      <c r="G809" s="13"/>
      <c r="H809" s="15"/>
    </row>
    <row r="810" spans="1:8" ht="12.75">
      <c r="A810" s="12"/>
      <c r="B810" s="10"/>
      <c r="C810" s="10"/>
      <c r="D810" s="10"/>
      <c r="E810" s="10"/>
      <c r="F810" s="10"/>
      <c r="G810" s="13"/>
      <c r="H810" s="15"/>
    </row>
    <row r="811" spans="1:8" ht="12.75">
      <c r="A811" s="12"/>
      <c r="B811" s="10"/>
      <c r="C811" s="10"/>
      <c r="D811" s="10"/>
      <c r="E811" s="10"/>
      <c r="F811" s="10"/>
      <c r="G811" s="13"/>
      <c r="H811" s="15"/>
    </row>
    <row r="812" spans="1:8" ht="12.75">
      <c r="A812" s="12"/>
      <c r="B812" s="10"/>
      <c r="C812" s="10"/>
      <c r="D812" s="10"/>
      <c r="E812" s="10"/>
      <c r="F812" s="10"/>
      <c r="G812" s="13"/>
      <c r="H812" s="15"/>
    </row>
    <row r="813" spans="1:8" ht="12.75">
      <c r="A813" s="12"/>
      <c r="B813" s="10"/>
      <c r="C813" s="10"/>
      <c r="D813" s="10"/>
      <c r="E813" s="10"/>
      <c r="F813" s="10"/>
      <c r="G813" s="13"/>
      <c r="H813" s="15"/>
    </row>
    <row r="814" spans="1:8" ht="12.75">
      <c r="A814" s="12"/>
      <c r="B814" s="10"/>
      <c r="C814" s="10"/>
      <c r="D814" s="10"/>
      <c r="E814" s="10"/>
      <c r="F814" s="10"/>
      <c r="G814" s="13"/>
      <c r="H814" s="15"/>
    </row>
    <row r="815" spans="1:8" ht="12.75">
      <c r="A815" s="12"/>
      <c r="B815" s="10"/>
      <c r="C815" s="10"/>
      <c r="D815" s="10"/>
      <c r="E815" s="10"/>
      <c r="F815" s="10"/>
      <c r="G815" s="13"/>
      <c r="H815" s="15"/>
    </row>
    <row r="816" spans="1:8" ht="12.75">
      <c r="A816" s="12"/>
      <c r="B816" s="10"/>
      <c r="C816" s="10"/>
      <c r="D816" s="10"/>
      <c r="E816" s="10"/>
      <c r="F816" s="10"/>
      <c r="G816" s="13"/>
      <c r="H816" s="15"/>
    </row>
    <row r="817" spans="1:8" ht="12.75">
      <c r="A817" s="12"/>
      <c r="B817" s="10"/>
      <c r="C817" s="10"/>
      <c r="D817" s="10"/>
      <c r="E817" s="10"/>
      <c r="F817" s="10"/>
      <c r="G817" s="13"/>
      <c r="H817" s="15"/>
    </row>
    <row r="818" spans="1:8" ht="12.75">
      <c r="A818" s="12"/>
      <c r="B818" s="10"/>
      <c r="C818" s="10"/>
      <c r="D818" s="10"/>
      <c r="E818" s="10"/>
      <c r="F818" s="10"/>
      <c r="G818" s="13"/>
      <c r="H818" s="15"/>
    </row>
    <row r="819" spans="1:8" ht="12.75">
      <c r="A819" s="12"/>
      <c r="B819" s="10"/>
      <c r="C819" s="10"/>
      <c r="D819" s="10"/>
      <c r="E819" s="10"/>
      <c r="F819" s="10"/>
      <c r="G819" s="13"/>
      <c r="H819" s="15"/>
    </row>
    <row r="820" spans="1:8" ht="12.75">
      <c r="A820" s="12"/>
      <c r="B820" s="10"/>
      <c r="C820" s="10"/>
      <c r="D820" s="10"/>
      <c r="E820" s="10"/>
      <c r="F820" s="10"/>
      <c r="G820" s="13"/>
      <c r="H820" s="15"/>
    </row>
    <row r="821" spans="1:8" ht="12.75">
      <c r="A821" s="12"/>
      <c r="B821" s="10"/>
      <c r="C821" s="10"/>
      <c r="D821" s="10"/>
      <c r="E821" s="10"/>
      <c r="F821" s="10"/>
      <c r="G821" s="13"/>
      <c r="H821" s="15"/>
    </row>
    <row r="822" spans="1:8" ht="12.75">
      <c r="A822" s="12"/>
      <c r="B822" s="10"/>
      <c r="C822" s="10"/>
      <c r="D822" s="10"/>
      <c r="E822" s="10"/>
      <c r="F822" s="10"/>
      <c r="G822" s="13"/>
      <c r="H822" s="15"/>
    </row>
    <row r="823" spans="1:8" ht="12.75">
      <c r="A823" s="12"/>
      <c r="B823" s="10"/>
      <c r="C823" s="10"/>
      <c r="D823" s="10"/>
      <c r="E823" s="10"/>
      <c r="F823" s="10"/>
      <c r="G823" s="13"/>
      <c r="H823" s="15"/>
    </row>
    <row r="824" spans="1:8" ht="12.75">
      <c r="A824" s="12"/>
      <c r="B824" s="10"/>
      <c r="C824" s="10"/>
      <c r="D824" s="10"/>
      <c r="E824" s="10"/>
      <c r="F824" s="10"/>
      <c r="G824" s="13"/>
      <c r="H824" s="15"/>
    </row>
    <row r="825" spans="1:8" ht="12.75">
      <c r="A825" s="12"/>
      <c r="B825" s="10"/>
      <c r="C825" s="10"/>
      <c r="D825" s="10"/>
      <c r="E825" s="10"/>
      <c r="F825" s="10"/>
      <c r="G825" s="13"/>
      <c r="H825" s="15"/>
    </row>
    <row r="826" spans="1:8" ht="12.75">
      <c r="A826" s="12"/>
      <c r="B826" s="10"/>
      <c r="C826" s="10"/>
      <c r="D826" s="10"/>
      <c r="E826" s="10"/>
      <c r="F826" s="10"/>
      <c r="G826" s="13"/>
      <c r="H826" s="15"/>
    </row>
    <row r="827" spans="1:8" ht="12.75">
      <c r="A827" s="12"/>
      <c r="B827" s="10"/>
      <c r="C827" s="10"/>
      <c r="D827" s="10"/>
      <c r="E827" s="10"/>
      <c r="F827" s="10"/>
      <c r="G827" s="13"/>
      <c r="H827" s="15"/>
    </row>
    <row r="828" spans="1:8" ht="12.75">
      <c r="A828" s="12"/>
      <c r="B828" s="10"/>
      <c r="C828" s="10"/>
      <c r="D828" s="10"/>
      <c r="E828" s="10"/>
      <c r="F828" s="10"/>
      <c r="G828" s="13"/>
      <c r="H828" s="15"/>
    </row>
    <row r="829" spans="1:8" ht="12.75">
      <c r="A829" s="12"/>
      <c r="B829" s="10"/>
      <c r="C829" s="10"/>
      <c r="D829" s="10"/>
      <c r="E829" s="10"/>
      <c r="F829" s="10"/>
      <c r="G829" s="13"/>
      <c r="H829" s="15"/>
    </row>
    <row r="830" spans="1:8" ht="12.75">
      <c r="A830" s="12"/>
      <c r="B830" s="10"/>
      <c r="C830" s="10"/>
      <c r="D830" s="10"/>
      <c r="E830" s="10"/>
      <c r="F830" s="10"/>
      <c r="G830" s="13"/>
      <c r="H830" s="15"/>
    </row>
    <row r="831" spans="1:8" ht="12.75">
      <c r="A831" s="12"/>
      <c r="B831" s="10"/>
      <c r="C831" s="10"/>
      <c r="D831" s="10"/>
      <c r="E831" s="10"/>
      <c r="F831" s="10"/>
      <c r="G831" s="13"/>
      <c r="H831" s="15"/>
    </row>
    <row r="832" spans="1:8" ht="12.75">
      <c r="A832" s="12"/>
      <c r="B832" s="10"/>
      <c r="C832" s="10"/>
      <c r="D832" s="10"/>
      <c r="E832" s="10"/>
      <c r="F832" s="10"/>
      <c r="G832" s="13"/>
      <c r="H832" s="15"/>
    </row>
    <row r="833" spans="1:8" ht="12.75">
      <c r="A833" s="12"/>
      <c r="B833" s="10"/>
      <c r="C833" s="10"/>
      <c r="D833" s="10"/>
      <c r="E833" s="10"/>
      <c r="F833" s="10"/>
      <c r="G833" s="13"/>
      <c r="H833" s="15"/>
    </row>
    <row r="834" spans="1:8" ht="12.75">
      <c r="A834" s="12"/>
      <c r="B834" s="10"/>
      <c r="C834" s="10"/>
      <c r="D834" s="10"/>
      <c r="E834" s="10"/>
      <c r="F834" s="10"/>
      <c r="G834" s="13"/>
      <c r="H834" s="15"/>
    </row>
    <row r="835" spans="1:8" ht="12.75">
      <c r="A835" s="12"/>
      <c r="B835" s="10"/>
      <c r="C835" s="10"/>
      <c r="D835" s="10"/>
      <c r="E835" s="10"/>
      <c r="F835" s="10"/>
      <c r="G835" s="13"/>
      <c r="H835" s="15"/>
    </row>
    <row r="836" spans="1:8" ht="12.75">
      <c r="A836" s="12"/>
      <c r="B836" s="10"/>
      <c r="C836" s="10"/>
      <c r="D836" s="10"/>
      <c r="E836" s="10"/>
      <c r="F836" s="10"/>
      <c r="G836" s="13"/>
      <c r="H836" s="15"/>
    </row>
    <row r="837" spans="1:8" ht="12.75">
      <c r="A837" s="12"/>
      <c r="B837" s="10"/>
      <c r="C837" s="10"/>
      <c r="D837" s="10"/>
      <c r="E837" s="10"/>
      <c r="F837" s="10"/>
      <c r="G837" s="13"/>
      <c r="H837" s="15"/>
    </row>
    <row r="838" spans="1:8" ht="12.75">
      <c r="A838" s="12"/>
      <c r="B838" s="10"/>
      <c r="C838" s="10"/>
      <c r="D838" s="10"/>
      <c r="E838" s="10"/>
      <c r="F838" s="10"/>
      <c r="G838" s="13"/>
      <c r="H838" s="15"/>
    </row>
    <row r="839" spans="1:8" ht="12.75">
      <c r="A839" s="12"/>
      <c r="B839" s="10"/>
      <c r="C839" s="10"/>
      <c r="D839" s="10"/>
      <c r="E839" s="10"/>
      <c r="F839" s="10"/>
      <c r="G839" s="13"/>
      <c r="H839" s="15"/>
    </row>
    <row r="840" spans="1:8" ht="12.75">
      <c r="A840" s="12"/>
      <c r="B840" s="10"/>
      <c r="C840" s="10"/>
      <c r="D840" s="10"/>
      <c r="E840" s="10"/>
      <c r="F840" s="10"/>
      <c r="G840" s="13"/>
      <c r="H840" s="15"/>
    </row>
    <row r="841" spans="1:8" ht="12.75">
      <c r="A841" s="12"/>
      <c r="B841" s="10"/>
      <c r="C841" s="10"/>
      <c r="D841" s="10"/>
      <c r="E841" s="10"/>
      <c r="F841" s="10"/>
      <c r="G841" s="13"/>
      <c r="H841" s="15"/>
    </row>
    <row r="842" spans="1:8" ht="12.75">
      <c r="A842" s="12"/>
      <c r="B842" s="10"/>
      <c r="C842" s="10"/>
      <c r="D842" s="10"/>
      <c r="E842" s="10"/>
      <c r="F842" s="10"/>
      <c r="G842" s="13"/>
      <c r="H842" s="15"/>
    </row>
    <row r="843" spans="1:8" ht="12.75">
      <c r="A843" s="12"/>
      <c r="B843" s="10"/>
      <c r="C843" s="10"/>
      <c r="D843" s="10"/>
      <c r="E843" s="10"/>
      <c r="F843" s="10"/>
      <c r="G843" s="13"/>
      <c r="H843" s="15"/>
    </row>
    <row r="844" spans="1:8" ht="12.75">
      <c r="A844" s="12"/>
      <c r="B844" s="10"/>
      <c r="C844" s="10"/>
      <c r="D844" s="10"/>
      <c r="E844" s="10"/>
      <c r="F844" s="10"/>
      <c r="G844" s="13"/>
      <c r="H844" s="15"/>
    </row>
    <row r="845" spans="1:8" ht="12.75">
      <c r="A845" s="12"/>
      <c r="B845" s="10"/>
      <c r="C845" s="10"/>
      <c r="D845" s="10"/>
      <c r="E845" s="10"/>
      <c r="F845" s="10"/>
      <c r="G845" s="13"/>
      <c r="H845" s="15"/>
    </row>
    <row r="846" spans="1:8" ht="12.75">
      <c r="A846" s="12"/>
      <c r="B846" s="10"/>
      <c r="C846" s="10"/>
      <c r="D846" s="10"/>
      <c r="E846" s="10"/>
      <c r="F846" s="10"/>
      <c r="G846" s="13"/>
      <c r="H846" s="15"/>
    </row>
    <row r="847" spans="1:8" ht="12.75">
      <c r="A847" s="12"/>
      <c r="B847" s="10"/>
      <c r="C847" s="10"/>
      <c r="D847" s="10"/>
      <c r="E847" s="10"/>
      <c r="F847" s="10"/>
      <c r="G847" s="13"/>
      <c r="H847" s="15"/>
    </row>
    <row r="848" spans="1:8" ht="12.75">
      <c r="A848" s="12"/>
      <c r="B848" s="10"/>
      <c r="C848" s="10"/>
      <c r="D848" s="10"/>
      <c r="E848" s="10"/>
      <c r="F848" s="10"/>
      <c r="G848" s="13"/>
      <c r="H848" s="15"/>
    </row>
    <row r="849" spans="1:8" ht="12.75">
      <c r="A849" s="12"/>
      <c r="B849" s="10"/>
      <c r="C849" s="10"/>
      <c r="D849" s="10"/>
      <c r="E849" s="10"/>
      <c r="F849" s="10"/>
      <c r="G849" s="13"/>
      <c r="H849" s="15"/>
    </row>
    <row r="850" spans="1:8" ht="12.75">
      <c r="A850" s="12"/>
      <c r="B850" s="10"/>
      <c r="C850" s="10"/>
      <c r="D850" s="10"/>
      <c r="E850" s="10"/>
      <c r="F850" s="10"/>
      <c r="G850" s="13"/>
      <c r="H850" s="15"/>
    </row>
    <row r="851" spans="1:8" ht="12.75">
      <c r="A851" s="12"/>
      <c r="B851" s="10"/>
      <c r="C851" s="10"/>
      <c r="D851" s="10"/>
      <c r="E851" s="10"/>
      <c r="F851" s="10"/>
      <c r="G851" s="13"/>
      <c r="H851" s="15"/>
    </row>
    <row r="852" spans="1:8" ht="12.75">
      <c r="A852" s="12"/>
      <c r="B852" s="10"/>
      <c r="C852" s="10"/>
      <c r="D852" s="10"/>
      <c r="E852" s="10"/>
      <c r="F852" s="10"/>
      <c r="G852" s="13"/>
      <c r="H852" s="15"/>
    </row>
    <row r="853" spans="1:8" ht="12.75">
      <c r="A853" s="12"/>
      <c r="B853" s="10"/>
      <c r="C853" s="10"/>
      <c r="D853" s="10"/>
      <c r="E853" s="10"/>
      <c r="F853" s="10"/>
      <c r="G853" s="13"/>
      <c r="H853" s="15"/>
    </row>
    <row r="854" spans="1:8" ht="12.75">
      <c r="A854" s="12"/>
      <c r="B854" s="10"/>
      <c r="C854" s="10"/>
      <c r="D854" s="10"/>
      <c r="E854" s="10"/>
      <c r="F854" s="10"/>
      <c r="G854" s="13"/>
      <c r="H854" s="15"/>
    </row>
    <row r="855" spans="1:8" ht="12.75">
      <c r="A855" s="12"/>
      <c r="B855" s="10"/>
      <c r="C855" s="10"/>
      <c r="D855" s="10"/>
      <c r="E855" s="10"/>
      <c r="F855" s="10"/>
      <c r="G855" s="13"/>
      <c r="H855" s="15"/>
    </row>
    <row r="856" spans="1:8" ht="12.75">
      <c r="A856" s="12"/>
      <c r="B856" s="10"/>
      <c r="C856" s="10"/>
      <c r="D856" s="10"/>
      <c r="E856" s="10"/>
      <c r="F856" s="10"/>
      <c r="G856" s="13"/>
      <c r="H856" s="15"/>
    </row>
    <row r="857" spans="1:8" ht="12.75">
      <c r="A857" s="12"/>
      <c r="B857" s="10"/>
      <c r="C857" s="10"/>
      <c r="D857" s="10"/>
      <c r="E857" s="10"/>
      <c r="F857" s="10"/>
      <c r="G857" s="13"/>
      <c r="H857" s="15"/>
    </row>
    <row r="858" spans="1:8" ht="12.75">
      <c r="A858" s="12"/>
      <c r="B858" s="10"/>
      <c r="C858" s="10"/>
      <c r="D858" s="10"/>
      <c r="E858" s="10"/>
      <c r="F858" s="10"/>
      <c r="G858" s="13"/>
      <c r="H858" s="15"/>
    </row>
    <row r="859" spans="1:8" ht="12.75">
      <c r="A859" s="12"/>
      <c r="B859" s="10"/>
      <c r="C859" s="10"/>
      <c r="D859" s="10"/>
      <c r="E859" s="10"/>
      <c r="F859" s="10"/>
      <c r="G859" s="13"/>
      <c r="H859" s="15"/>
    </row>
    <row r="860" spans="1:8" ht="12.75">
      <c r="A860" s="12"/>
      <c r="B860" s="10"/>
      <c r="C860" s="10"/>
      <c r="D860" s="10"/>
      <c r="E860" s="10"/>
      <c r="F860" s="10"/>
      <c r="G860" s="13"/>
      <c r="H860" s="15"/>
    </row>
    <row r="861" spans="1:8" ht="12.75">
      <c r="A861" s="12"/>
      <c r="B861" s="10"/>
      <c r="C861" s="10"/>
      <c r="D861" s="10"/>
      <c r="E861" s="10"/>
      <c r="F861" s="10"/>
      <c r="G861" s="13"/>
      <c r="H861" s="15"/>
    </row>
    <row r="862" spans="1:8" ht="12.75">
      <c r="A862" s="12"/>
      <c r="B862" s="10"/>
      <c r="C862" s="10"/>
      <c r="D862" s="10"/>
      <c r="E862" s="10"/>
      <c r="F862" s="10"/>
      <c r="G862" s="13"/>
      <c r="H862" s="15"/>
    </row>
    <row r="863" spans="1:8" ht="12.75">
      <c r="A863" s="12"/>
      <c r="B863" s="10"/>
      <c r="C863" s="10"/>
      <c r="D863" s="10"/>
      <c r="E863" s="10"/>
      <c r="F863" s="10"/>
      <c r="G863" s="13"/>
      <c r="H863" s="15"/>
    </row>
    <row r="864" spans="1:8" ht="12.75">
      <c r="A864" s="12"/>
      <c r="B864" s="10"/>
      <c r="C864" s="10"/>
      <c r="D864" s="10"/>
      <c r="E864" s="10"/>
      <c r="F864" s="10"/>
      <c r="G864" s="13"/>
      <c r="H864" s="15"/>
    </row>
    <row r="865" spans="1:8" ht="12.75">
      <c r="A865" s="12"/>
      <c r="B865" s="10"/>
      <c r="C865" s="10"/>
      <c r="D865" s="10"/>
      <c r="E865" s="10"/>
      <c r="F865" s="10"/>
      <c r="G865" s="13"/>
      <c r="H865" s="15"/>
    </row>
    <row r="866" spans="1:8" ht="12.75">
      <c r="A866" s="12"/>
      <c r="B866" s="10"/>
      <c r="C866" s="10"/>
      <c r="D866" s="10"/>
      <c r="E866" s="10"/>
      <c r="F866" s="10"/>
      <c r="G866" s="13"/>
      <c r="H866" s="15"/>
    </row>
    <row r="867" spans="1:8" ht="12.75">
      <c r="A867" s="12"/>
      <c r="B867" s="10"/>
      <c r="C867" s="10"/>
      <c r="D867" s="10"/>
      <c r="E867" s="10"/>
      <c r="F867" s="10"/>
      <c r="G867" s="13"/>
      <c r="H867" s="15"/>
    </row>
    <row r="868" spans="1:8" ht="12.75">
      <c r="A868" s="12"/>
      <c r="B868" s="10"/>
      <c r="C868" s="10"/>
      <c r="D868" s="10"/>
      <c r="E868" s="10"/>
      <c r="F868" s="10"/>
      <c r="G868" s="13"/>
      <c r="H868" s="15"/>
    </row>
    <row r="869" spans="1:8" ht="12.75">
      <c r="A869" s="12"/>
      <c r="B869" s="10"/>
      <c r="C869" s="10"/>
      <c r="D869" s="10"/>
      <c r="E869" s="10"/>
      <c r="F869" s="10"/>
      <c r="G869" s="13"/>
      <c r="H869" s="15"/>
    </row>
    <row r="870" spans="1:8" ht="12.75">
      <c r="A870" s="12"/>
      <c r="B870" s="10"/>
      <c r="C870" s="10"/>
      <c r="D870" s="10"/>
      <c r="E870" s="10"/>
      <c r="F870" s="10"/>
      <c r="G870" s="13"/>
      <c r="H870" s="15"/>
    </row>
    <row r="871" spans="1:8" ht="12.75">
      <c r="A871" s="12"/>
      <c r="B871" s="10"/>
      <c r="C871" s="10"/>
      <c r="D871" s="10"/>
      <c r="E871" s="10"/>
      <c r="F871" s="10"/>
      <c r="G871" s="13"/>
      <c r="H871" s="15"/>
    </row>
    <row r="872" spans="1:8" ht="12.75">
      <c r="A872" s="12"/>
      <c r="B872" s="10"/>
      <c r="C872" s="10"/>
      <c r="D872" s="10"/>
      <c r="E872" s="10"/>
      <c r="F872" s="10"/>
      <c r="G872" s="13"/>
      <c r="H872" s="15"/>
    </row>
    <row r="873" spans="1:8" ht="12.75">
      <c r="A873" s="12"/>
      <c r="B873" s="10"/>
      <c r="C873" s="10"/>
      <c r="D873" s="10"/>
      <c r="E873" s="10"/>
      <c r="F873" s="10"/>
      <c r="G873" s="13"/>
      <c r="H873" s="15"/>
    </row>
    <row r="874" spans="1:8" ht="12.75">
      <c r="A874" s="12"/>
      <c r="B874" s="10"/>
      <c r="C874" s="10"/>
      <c r="D874" s="10"/>
      <c r="E874" s="10"/>
      <c r="F874" s="10"/>
      <c r="G874" s="13"/>
      <c r="H874" s="15"/>
    </row>
    <row r="875" spans="1:8" ht="12.75">
      <c r="A875" s="12"/>
      <c r="B875" s="10"/>
      <c r="C875" s="10"/>
      <c r="D875" s="10"/>
      <c r="E875" s="10"/>
      <c r="F875" s="10"/>
      <c r="G875" s="13"/>
      <c r="H875" s="15"/>
    </row>
    <row r="876" spans="1:8" ht="12.75">
      <c r="A876" s="12"/>
      <c r="B876" s="10"/>
      <c r="C876" s="10"/>
      <c r="D876" s="10"/>
      <c r="E876" s="10"/>
      <c r="F876" s="10"/>
      <c r="G876" s="13"/>
      <c r="H876" s="15"/>
    </row>
    <row r="877" spans="1:8" ht="12.75">
      <c r="A877" s="12"/>
      <c r="B877" s="10"/>
      <c r="C877" s="10"/>
      <c r="D877" s="10"/>
      <c r="E877" s="10"/>
      <c r="F877" s="10"/>
      <c r="G877" s="13"/>
      <c r="H877" s="15"/>
    </row>
    <row r="878" spans="1:8" ht="12.75">
      <c r="A878" s="12"/>
      <c r="B878" s="10"/>
      <c r="C878" s="10"/>
      <c r="D878" s="10"/>
      <c r="E878" s="10"/>
      <c r="F878" s="10"/>
      <c r="G878" s="13"/>
      <c r="H878" s="15"/>
    </row>
    <row r="879" spans="1:8" ht="12.75">
      <c r="A879" s="12"/>
      <c r="B879" s="10"/>
      <c r="C879" s="10"/>
      <c r="D879" s="10"/>
      <c r="E879" s="10"/>
      <c r="F879" s="10"/>
      <c r="G879" s="13"/>
      <c r="H879" s="15"/>
    </row>
    <row r="880" spans="1:8" ht="12.75">
      <c r="A880" s="12"/>
      <c r="B880" s="10"/>
      <c r="C880" s="10"/>
      <c r="D880" s="10"/>
      <c r="E880" s="10"/>
      <c r="F880" s="10"/>
      <c r="G880" s="13"/>
      <c r="H880" s="15"/>
    </row>
    <row r="881" spans="1:8" ht="12.75">
      <c r="A881" s="12"/>
      <c r="B881" s="10"/>
      <c r="C881" s="10"/>
      <c r="D881" s="10"/>
      <c r="E881" s="10"/>
      <c r="F881" s="10"/>
      <c r="G881" s="13"/>
      <c r="H881" s="15"/>
    </row>
    <row r="882" spans="1:8" ht="12.75">
      <c r="A882" s="12"/>
      <c r="B882" s="10"/>
      <c r="C882" s="10"/>
      <c r="D882" s="10"/>
      <c r="E882" s="10"/>
      <c r="F882" s="10"/>
      <c r="G882" s="13"/>
      <c r="H882" s="15"/>
    </row>
    <row r="883" spans="1:8" ht="12.75">
      <c r="A883" s="12"/>
      <c r="B883" s="10"/>
      <c r="C883" s="10"/>
      <c r="D883" s="10"/>
      <c r="E883" s="10"/>
      <c r="F883" s="10"/>
      <c r="G883" s="13"/>
      <c r="H883" s="15"/>
    </row>
    <row r="884" spans="1:8" ht="12.75">
      <c r="A884" s="12"/>
      <c r="B884" s="10"/>
      <c r="C884" s="10"/>
      <c r="D884" s="10"/>
      <c r="E884" s="10"/>
      <c r="F884" s="10"/>
      <c r="G884" s="13"/>
      <c r="H884" s="15"/>
    </row>
    <row r="885" spans="1:8" ht="12.75">
      <c r="A885" s="12"/>
      <c r="B885" s="10"/>
      <c r="C885" s="10"/>
      <c r="D885" s="10"/>
      <c r="E885" s="10"/>
      <c r="F885" s="10"/>
      <c r="G885" s="13"/>
      <c r="H885" s="15"/>
    </row>
    <row r="886" spans="1:8" ht="12.75">
      <c r="A886" s="12"/>
      <c r="B886" s="10"/>
      <c r="C886" s="10"/>
      <c r="D886" s="10"/>
      <c r="E886" s="10"/>
      <c r="F886" s="10"/>
      <c r="G886" s="13"/>
      <c r="H886" s="15"/>
    </row>
    <row r="887" spans="1:8" ht="12.75">
      <c r="A887" s="12"/>
      <c r="B887" s="10"/>
      <c r="C887" s="10"/>
      <c r="D887" s="10"/>
      <c r="E887" s="10"/>
      <c r="F887" s="10"/>
      <c r="G887" s="13"/>
      <c r="H887" s="15"/>
    </row>
    <row r="888" spans="1:8" ht="12.75">
      <c r="A888" s="12"/>
      <c r="B888" s="10"/>
      <c r="C888" s="10"/>
      <c r="D888" s="10"/>
      <c r="E888" s="10"/>
      <c r="F888" s="10"/>
      <c r="G888" s="13"/>
      <c r="H888" s="15"/>
    </row>
    <row r="889" spans="1:8" ht="12.75">
      <c r="A889" s="12"/>
      <c r="B889" s="10"/>
      <c r="C889" s="10"/>
      <c r="D889" s="10"/>
      <c r="E889" s="10"/>
      <c r="F889" s="10"/>
      <c r="G889" s="13"/>
      <c r="H889" s="15"/>
    </row>
    <row r="890" spans="1:8" ht="12.75">
      <c r="A890" s="12"/>
      <c r="B890" s="10"/>
      <c r="C890" s="10"/>
      <c r="D890" s="10"/>
      <c r="E890" s="10"/>
      <c r="F890" s="10"/>
      <c r="G890" s="13"/>
      <c r="H890" s="15"/>
    </row>
    <row r="891" spans="1:8" ht="12.75">
      <c r="A891" s="12"/>
      <c r="B891" s="10"/>
      <c r="C891" s="10"/>
      <c r="D891" s="10"/>
      <c r="E891" s="10"/>
      <c r="F891" s="10"/>
      <c r="G891" s="13"/>
      <c r="H891" s="15"/>
    </row>
    <row r="892" spans="1:8" ht="12.75">
      <c r="A892" s="12"/>
      <c r="B892" s="10"/>
      <c r="C892" s="10"/>
      <c r="D892" s="10"/>
      <c r="E892" s="10"/>
      <c r="F892" s="10"/>
      <c r="G892" s="13"/>
      <c r="H892" s="15"/>
    </row>
    <row r="893" spans="1:8" ht="12.75">
      <c r="A893" s="12"/>
      <c r="B893" s="10"/>
      <c r="C893" s="10"/>
      <c r="D893" s="10"/>
      <c r="E893" s="10"/>
      <c r="F893" s="10"/>
      <c r="G893" s="13"/>
      <c r="H893" s="15"/>
    </row>
    <row r="894" spans="1:8" ht="12.75">
      <c r="A894" s="12"/>
      <c r="B894" s="10"/>
      <c r="C894" s="10"/>
      <c r="D894" s="10"/>
      <c r="E894" s="10"/>
      <c r="F894" s="10"/>
      <c r="G894" s="13"/>
      <c r="H894" s="15"/>
    </row>
    <row r="895" spans="1:8" ht="12.75">
      <c r="A895" s="12"/>
      <c r="B895" s="10"/>
      <c r="C895" s="10"/>
      <c r="D895" s="10"/>
      <c r="E895" s="10"/>
      <c r="F895" s="10"/>
      <c r="G895" s="13"/>
      <c r="H895" s="15"/>
    </row>
    <row r="896" spans="1:8" ht="12.75">
      <c r="A896" s="12"/>
      <c r="B896" s="10"/>
      <c r="C896" s="10"/>
      <c r="D896" s="10"/>
      <c r="E896" s="10"/>
      <c r="F896" s="10"/>
      <c r="G896" s="13"/>
      <c r="H896" s="15"/>
    </row>
    <row r="897" spans="1:8" ht="12.75">
      <c r="A897" s="12"/>
      <c r="B897" s="10"/>
      <c r="C897" s="10"/>
      <c r="D897" s="10"/>
      <c r="E897" s="10"/>
      <c r="F897" s="10"/>
      <c r="G897" s="13"/>
      <c r="H897" s="15"/>
    </row>
    <row r="898" spans="1:8" ht="12.75">
      <c r="A898" s="12"/>
      <c r="B898" s="10"/>
      <c r="C898" s="10"/>
      <c r="D898" s="10"/>
      <c r="E898" s="10"/>
      <c r="F898" s="10"/>
      <c r="G898" s="13"/>
      <c r="H898" s="15"/>
    </row>
    <row r="899" spans="1:8" ht="12.75">
      <c r="A899" s="12"/>
      <c r="B899" s="10"/>
      <c r="C899" s="10"/>
      <c r="D899" s="10"/>
      <c r="E899" s="10"/>
      <c r="F899" s="10"/>
      <c r="G899" s="13"/>
      <c r="H899" s="15"/>
    </row>
    <row r="900" spans="1:8" ht="12.75">
      <c r="A900" s="12"/>
      <c r="B900" s="10"/>
      <c r="C900" s="10"/>
      <c r="D900" s="10"/>
      <c r="E900" s="10"/>
      <c r="F900" s="10"/>
      <c r="G900" s="13"/>
      <c r="H900" s="15"/>
    </row>
    <row r="901" spans="1:8" ht="12.75">
      <c r="A901" s="12"/>
      <c r="B901" s="10"/>
      <c r="C901" s="10"/>
      <c r="D901" s="10"/>
      <c r="E901" s="10"/>
      <c r="F901" s="10"/>
      <c r="G901" s="13"/>
      <c r="H901" s="15"/>
    </row>
    <row r="902" spans="1:8" ht="12.75">
      <c r="A902" s="12"/>
      <c r="B902" s="10"/>
      <c r="C902" s="10"/>
      <c r="D902" s="10"/>
      <c r="E902" s="10"/>
      <c r="F902" s="10"/>
      <c r="G902" s="13"/>
      <c r="H902" s="15"/>
    </row>
    <row r="903" spans="1:8" ht="12.75">
      <c r="A903" s="12"/>
      <c r="B903" s="10"/>
      <c r="C903" s="10"/>
      <c r="D903" s="10"/>
      <c r="E903" s="10"/>
      <c r="F903" s="10"/>
      <c r="G903" s="13"/>
      <c r="H903" s="15"/>
    </row>
    <row r="904" spans="1:8" ht="12.75">
      <c r="A904" s="12"/>
      <c r="B904" s="10"/>
      <c r="C904" s="10"/>
      <c r="D904" s="10"/>
      <c r="E904" s="10"/>
      <c r="F904" s="10"/>
      <c r="G904" s="13"/>
      <c r="H904" s="15"/>
    </row>
    <row r="905" spans="1:8" ht="12.75">
      <c r="A905" s="12"/>
      <c r="B905" s="10"/>
      <c r="C905" s="10"/>
      <c r="D905" s="10"/>
      <c r="E905" s="10"/>
      <c r="F905" s="10"/>
      <c r="G905" s="13"/>
      <c r="H905" s="15"/>
    </row>
    <row r="906" spans="1:8" ht="12.75">
      <c r="A906" s="12"/>
      <c r="B906" s="10"/>
      <c r="C906" s="10"/>
      <c r="D906" s="10"/>
      <c r="E906" s="10"/>
      <c r="F906" s="10"/>
      <c r="G906" s="13"/>
      <c r="H906" s="15"/>
    </row>
    <row r="907" spans="1:8" ht="12.75">
      <c r="A907" s="12"/>
      <c r="B907" s="10"/>
      <c r="C907" s="10"/>
      <c r="D907" s="10"/>
      <c r="E907" s="10"/>
      <c r="F907" s="10"/>
      <c r="G907" s="13"/>
      <c r="H907" s="15"/>
    </row>
    <row r="908" spans="1:8" ht="12.75">
      <c r="A908" s="12"/>
      <c r="B908" s="10"/>
      <c r="C908" s="10"/>
      <c r="D908" s="10"/>
      <c r="E908" s="10"/>
      <c r="F908" s="10"/>
      <c r="G908" s="13"/>
      <c r="H908" s="15"/>
    </row>
    <row r="909" spans="1:8" ht="12.75">
      <c r="A909" s="12"/>
      <c r="B909" s="10"/>
      <c r="C909" s="10"/>
      <c r="D909" s="10"/>
      <c r="E909" s="10"/>
      <c r="F909" s="10"/>
      <c r="G909" s="13"/>
      <c r="H909" s="15"/>
    </row>
    <row r="910" spans="1:8" ht="12.75">
      <c r="A910" s="12"/>
      <c r="B910" s="10"/>
      <c r="C910" s="10"/>
      <c r="D910" s="10"/>
      <c r="E910" s="10"/>
      <c r="F910" s="10"/>
      <c r="G910" s="13"/>
      <c r="H910" s="15"/>
    </row>
    <row r="911" spans="1:8" ht="12.75">
      <c r="A911" s="12"/>
      <c r="B911" s="10"/>
      <c r="C911" s="10"/>
      <c r="D911" s="10"/>
      <c r="E911" s="10"/>
      <c r="F911" s="10"/>
      <c r="G911" s="13"/>
      <c r="H911" s="15"/>
    </row>
    <row r="912" spans="1:8" ht="12.75">
      <c r="A912" s="12"/>
      <c r="B912" s="10"/>
      <c r="C912" s="10"/>
      <c r="D912" s="10"/>
      <c r="E912" s="10"/>
      <c r="F912" s="10"/>
      <c r="G912" s="13"/>
      <c r="H912" s="15"/>
    </row>
    <row r="913" spans="1:8" ht="12.75">
      <c r="A913" s="12"/>
      <c r="B913" s="10"/>
      <c r="C913" s="10"/>
      <c r="D913" s="10"/>
      <c r="E913" s="10"/>
      <c r="F913" s="10"/>
      <c r="G913" s="13"/>
      <c r="H913" s="15"/>
    </row>
    <row r="914" spans="1:8" ht="12.75">
      <c r="A914" s="12"/>
      <c r="B914" s="10"/>
      <c r="C914" s="10"/>
      <c r="D914" s="10"/>
      <c r="E914" s="10"/>
      <c r="F914" s="10"/>
      <c r="G914" s="13"/>
      <c r="H914" s="15"/>
    </row>
    <row r="915" spans="1:8" ht="12.75">
      <c r="A915" s="12"/>
      <c r="B915" s="10"/>
      <c r="C915" s="10"/>
      <c r="D915" s="10"/>
      <c r="E915" s="10"/>
      <c r="F915" s="10"/>
      <c r="G915" s="13"/>
      <c r="H915" s="15"/>
    </row>
    <row r="916" spans="1:8" ht="12.75">
      <c r="A916" s="12"/>
      <c r="B916" s="10"/>
      <c r="C916" s="10"/>
      <c r="D916" s="10"/>
      <c r="E916" s="10"/>
      <c r="F916" s="10"/>
      <c r="G916" s="13"/>
      <c r="H916" s="15"/>
    </row>
    <row r="917" spans="1:8" ht="12.75">
      <c r="A917" s="12"/>
      <c r="B917" s="10"/>
      <c r="C917" s="10"/>
      <c r="D917" s="10"/>
      <c r="E917" s="10"/>
      <c r="F917" s="10"/>
      <c r="G917" s="13"/>
      <c r="H917" s="15"/>
    </row>
    <row r="918" spans="1:8" ht="12.75">
      <c r="A918" s="12"/>
      <c r="B918" s="10"/>
      <c r="C918" s="10"/>
      <c r="D918" s="10"/>
      <c r="E918" s="10"/>
      <c r="F918" s="10"/>
      <c r="G918" s="13"/>
      <c r="H918" s="15"/>
    </row>
    <row r="919" spans="1:8" ht="12.75">
      <c r="A919" s="12"/>
      <c r="B919" s="10"/>
      <c r="C919" s="10"/>
      <c r="D919" s="10"/>
      <c r="E919" s="10"/>
      <c r="F919" s="10"/>
      <c r="G919" s="13"/>
      <c r="H919" s="15"/>
    </row>
    <row r="920" spans="1:8" ht="12.75">
      <c r="A920" s="12"/>
      <c r="B920" s="10"/>
      <c r="C920" s="10"/>
      <c r="D920" s="10"/>
      <c r="E920" s="10"/>
      <c r="F920" s="10"/>
      <c r="G920" s="13"/>
      <c r="H920" s="15"/>
    </row>
    <row r="921" spans="1:8" ht="12.75">
      <c r="A921" s="12"/>
      <c r="B921" s="10"/>
      <c r="C921" s="10"/>
      <c r="D921" s="10"/>
      <c r="E921" s="10"/>
      <c r="F921" s="10"/>
      <c r="G921" s="13"/>
      <c r="H921" s="15"/>
    </row>
    <row r="922" spans="1:8" ht="12.75">
      <c r="A922" s="12"/>
      <c r="B922" s="10"/>
      <c r="C922" s="10"/>
      <c r="D922" s="10"/>
      <c r="E922" s="10"/>
      <c r="F922" s="10"/>
      <c r="G922" s="13"/>
      <c r="H922" s="15"/>
    </row>
    <row r="923" spans="1:8" ht="12.75">
      <c r="A923" s="12"/>
      <c r="B923" s="10"/>
      <c r="C923" s="10"/>
      <c r="D923" s="10"/>
      <c r="E923" s="10"/>
      <c r="F923" s="10"/>
      <c r="G923" s="13"/>
      <c r="H923" s="15"/>
    </row>
    <row r="924" spans="1:8" ht="12.75">
      <c r="A924" s="12"/>
      <c r="B924" s="10"/>
      <c r="C924" s="10"/>
      <c r="D924" s="10"/>
      <c r="E924" s="10"/>
      <c r="F924" s="10"/>
      <c r="G924" s="13"/>
      <c r="H924" s="15"/>
    </row>
    <row r="925" spans="1:8" ht="12.75">
      <c r="A925" s="12"/>
      <c r="B925" s="10"/>
      <c r="C925" s="10"/>
      <c r="D925" s="10"/>
      <c r="E925" s="10"/>
      <c r="F925" s="10"/>
      <c r="G925" s="13"/>
      <c r="H925" s="15"/>
    </row>
    <row r="926" spans="1:8" ht="12.75">
      <c r="A926" s="12"/>
      <c r="B926" s="10"/>
      <c r="C926" s="10"/>
      <c r="D926" s="10"/>
      <c r="E926" s="10"/>
      <c r="F926" s="10"/>
      <c r="G926" s="13"/>
      <c r="H926" s="15"/>
    </row>
    <row r="927" spans="1:8" ht="12.75">
      <c r="A927" s="12"/>
      <c r="B927" s="10"/>
      <c r="C927" s="10"/>
      <c r="D927" s="10"/>
      <c r="E927" s="10"/>
      <c r="F927" s="10"/>
      <c r="G927" s="13"/>
      <c r="H927" s="15"/>
    </row>
    <row r="928" spans="1:8" ht="12.75">
      <c r="A928" s="12"/>
      <c r="B928" s="10"/>
      <c r="C928" s="10"/>
      <c r="D928" s="10"/>
      <c r="E928" s="10"/>
      <c r="F928" s="10"/>
      <c r="G928" s="13"/>
      <c r="H928" s="15"/>
    </row>
    <row r="929" spans="1:8" ht="12.75">
      <c r="A929" s="12"/>
      <c r="B929" s="10"/>
      <c r="C929" s="10"/>
      <c r="D929" s="10"/>
      <c r="E929" s="10"/>
      <c r="F929" s="10"/>
      <c r="G929" s="13"/>
      <c r="H929" s="15"/>
    </row>
    <row r="930" spans="1:8" ht="12.75">
      <c r="A930" s="12"/>
      <c r="B930" s="10"/>
      <c r="C930" s="10"/>
      <c r="D930" s="10"/>
      <c r="E930" s="10"/>
      <c r="F930" s="10"/>
      <c r="G930" s="13"/>
      <c r="H930" s="15"/>
    </row>
    <row r="931" spans="1:8" ht="12.75">
      <c r="A931" s="12"/>
      <c r="B931" s="10"/>
      <c r="C931" s="10"/>
      <c r="D931" s="10"/>
      <c r="E931" s="10"/>
      <c r="F931" s="10"/>
      <c r="G931" s="13"/>
      <c r="H931" s="15"/>
    </row>
    <row r="932" spans="1:8" ht="12.75">
      <c r="A932" s="12"/>
      <c r="B932" s="10"/>
      <c r="C932" s="10"/>
      <c r="D932" s="10"/>
      <c r="E932" s="10"/>
      <c r="F932" s="10"/>
      <c r="G932" s="13"/>
      <c r="H932" s="15"/>
    </row>
    <row r="933" spans="1:8" ht="12.75">
      <c r="A933" s="12"/>
      <c r="B933" s="10"/>
      <c r="C933" s="10"/>
      <c r="D933" s="10"/>
      <c r="E933" s="10"/>
      <c r="F933" s="10"/>
      <c r="G933" s="13"/>
      <c r="H933" s="15"/>
    </row>
    <row r="934" spans="1:8" ht="12.75">
      <c r="A934" s="12"/>
      <c r="B934" s="10"/>
      <c r="C934" s="10"/>
      <c r="D934" s="10"/>
      <c r="E934" s="10"/>
      <c r="F934" s="10"/>
      <c r="G934" s="13"/>
      <c r="H934" s="15"/>
    </row>
    <row r="935" spans="1:8" ht="12.75">
      <c r="A935" s="12"/>
      <c r="B935" s="10"/>
      <c r="C935" s="10"/>
      <c r="D935" s="10"/>
      <c r="E935" s="10"/>
      <c r="F935" s="10"/>
      <c r="G935" s="13"/>
      <c r="H935" s="15"/>
    </row>
    <row r="936" spans="1:8" ht="12.75">
      <c r="A936" s="12"/>
      <c r="B936" s="10"/>
      <c r="C936" s="10"/>
      <c r="D936" s="10"/>
      <c r="E936" s="10"/>
      <c r="F936" s="10"/>
      <c r="G936" s="13"/>
      <c r="H936" s="15"/>
    </row>
    <row r="937" spans="1:8" ht="12.75">
      <c r="A937" s="12"/>
      <c r="B937" s="10"/>
      <c r="C937" s="10"/>
      <c r="D937" s="10"/>
      <c r="E937" s="10"/>
      <c r="F937" s="10"/>
      <c r="G937" s="13"/>
      <c r="H937" s="15"/>
    </row>
    <row r="938" spans="1:8" ht="12.75">
      <c r="A938" s="12"/>
      <c r="B938" s="10"/>
      <c r="C938" s="10"/>
      <c r="D938" s="10"/>
      <c r="E938" s="10"/>
      <c r="F938" s="10"/>
      <c r="G938" s="13"/>
      <c r="H938" s="15"/>
    </row>
    <row r="939" spans="1:8" ht="12.75">
      <c r="A939" s="12"/>
      <c r="B939" s="10"/>
      <c r="C939" s="10"/>
      <c r="D939" s="10"/>
      <c r="E939" s="10"/>
      <c r="F939" s="10"/>
      <c r="G939" s="13"/>
      <c r="H939" s="15"/>
    </row>
    <row r="940" spans="1:8" ht="12.75">
      <c r="A940" s="12"/>
      <c r="B940" s="10"/>
      <c r="C940" s="10"/>
      <c r="D940" s="10"/>
      <c r="E940" s="10"/>
      <c r="F940" s="10"/>
      <c r="G940" s="13"/>
      <c r="H940" s="15"/>
    </row>
    <row r="941" spans="1:8" ht="12.75">
      <c r="A941" s="12"/>
      <c r="B941" s="10"/>
      <c r="C941" s="10"/>
      <c r="D941" s="10"/>
      <c r="E941" s="10"/>
      <c r="F941" s="10"/>
      <c r="G941" s="13"/>
      <c r="H941" s="15"/>
    </row>
    <row r="942" spans="1:8" ht="12.75">
      <c r="A942" s="12"/>
      <c r="B942" s="10"/>
      <c r="C942" s="10"/>
      <c r="D942" s="10"/>
      <c r="E942" s="10"/>
      <c r="F942" s="10"/>
      <c r="G942" s="13"/>
      <c r="H942" s="15"/>
    </row>
    <row r="943" spans="1:8" ht="12.75">
      <c r="A943" s="12"/>
      <c r="B943" s="10"/>
      <c r="C943" s="10"/>
      <c r="D943" s="10"/>
      <c r="E943" s="10"/>
      <c r="F943" s="10"/>
      <c r="G943" s="13"/>
      <c r="H943" s="15"/>
    </row>
    <row r="944" spans="1:8" ht="12.75">
      <c r="A944" s="12"/>
      <c r="B944" s="10"/>
      <c r="C944" s="10"/>
      <c r="D944" s="10"/>
      <c r="E944" s="10"/>
      <c r="F944" s="10"/>
      <c r="G944" s="13"/>
      <c r="H944" s="15"/>
    </row>
    <row r="945" spans="1:8" ht="12.75">
      <c r="A945" s="12"/>
      <c r="B945" s="10"/>
      <c r="C945" s="10"/>
      <c r="D945" s="10"/>
      <c r="E945" s="10"/>
      <c r="F945" s="10"/>
      <c r="G945" s="13"/>
      <c r="H945" s="15"/>
    </row>
    <row r="946" spans="1:8" ht="12.75">
      <c r="A946" s="12"/>
      <c r="B946" s="10"/>
      <c r="C946" s="10"/>
      <c r="D946" s="10"/>
      <c r="E946" s="10"/>
      <c r="F946" s="10"/>
      <c r="G946" s="13"/>
      <c r="H946" s="15"/>
    </row>
    <row r="947" spans="1:8" ht="12.75">
      <c r="A947" s="12"/>
      <c r="B947" s="10"/>
      <c r="C947" s="10"/>
      <c r="D947" s="10"/>
      <c r="E947" s="10"/>
      <c r="F947" s="10"/>
      <c r="G947" s="13"/>
      <c r="H947" s="15"/>
    </row>
    <row r="948" spans="1:8" ht="12.75">
      <c r="A948" s="12"/>
      <c r="B948" s="10"/>
      <c r="C948" s="10"/>
      <c r="D948" s="10"/>
      <c r="E948" s="10"/>
      <c r="F948" s="10"/>
      <c r="G948" s="13"/>
      <c r="H948" s="15"/>
    </row>
    <row r="949" spans="1:8" ht="12.75">
      <c r="A949" s="12"/>
      <c r="B949" s="10"/>
      <c r="C949" s="10"/>
      <c r="D949" s="10"/>
      <c r="E949" s="10"/>
      <c r="F949" s="10"/>
      <c r="G949" s="13"/>
      <c r="H949" s="15"/>
    </row>
    <row r="950" spans="1:8" ht="12.75">
      <c r="A950" s="12"/>
      <c r="B950" s="10"/>
      <c r="C950" s="10"/>
      <c r="D950" s="10"/>
      <c r="E950" s="10"/>
      <c r="F950" s="10"/>
      <c r="G950" s="13"/>
      <c r="H950" s="15"/>
    </row>
    <row r="951" spans="1:8" ht="12.75">
      <c r="A951" s="12"/>
      <c r="B951" s="10"/>
      <c r="C951" s="10"/>
      <c r="D951" s="10"/>
      <c r="E951" s="10"/>
      <c r="F951" s="10"/>
      <c r="G951" s="13"/>
      <c r="H951" s="15"/>
    </row>
    <row r="952" spans="1:8" ht="12.75">
      <c r="A952" s="12"/>
      <c r="B952" s="10"/>
      <c r="C952" s="10"/>
      <c r="D952" s="10"/>
      <c r="E952" s="10"/>
      <c r="F952" s="10"/>
      <c r="G952" s="13"/>
      <c r="H952" s="15"/>
    </row>
    <row r="953" spans="1:8" ht="12.75">
      <c r="A953" s="12"/>
      <c r="B953" s="10"/>
      <c r="C953" s="10"/>
      <c r="D953" s="10"/>
      <c r="E953" s="10"/>
      <c r="F953" s="10"/>
      <c r="G953" s="13"/>
      <c r="H953" s="15"/>
    </row>
    <row r="954" spans="1:8" ht="12.75">
      <c r="A954" s="12"/>
      <c r="B954" s="10"/>
      <c r="C954" s="10"/>
      <c r="D954" s="10"/>
      <c r="E954" s="10"/>
      <c r="F954" s="10"/>
      <c r="G954" s="13"/>
      <c r="H954" s="15"/>
    </row>
    <row r="955" spans="1:8" ht="12.75">
      <c r="A955" s="12"/>
      <c r="B955" s="10"/>
      <c r="C955" s="10"/>
      <c r="D955" s="10"/>
      <c r="E955" s="10"/>
      <c r="F955" s="10"/>
      <c r="G955" s="13"/>
      <c r="H955" s="15"/>
    </row>
    <row r="956" spans="1:8" ht="12.75">
      <c r="A956" s="12"/>
      <c r="B956" s="10"/>
      <c r="C956" s="10"/>
      <c r="D956" s="10"/>
      <c r="E956" s="10"/>
      <c r="F956" s="10"/>
      <c r="G956" s="13"/>
      <c r="H956" s="15"/>
    </row>
    <row r="957" spans="1:8" ht="12.75">
      <c r="A957" s="12"/>
      <c r="B957" s="10"/>
      <c r="C957" s="10"/>
      <c r="D957" s="10"/>
      <c r="E957" s="10"/>
      <c r="F957" s="10"/>
      <c r="G957" s="13"/>
      <c r="H957" s="15"/>
    </row>
    <row r="958" spans="1:8" ht="12.75">
      <c r="A958" s="12"/>
      <c r="B958" s="10"/>
      <c r="C958" s="10"/>
      <c r="D958" s="10"/>
      <c r="E958" s="10"/>
      <c r="F958" s="10"/>
      <c r="G958" s="13"/>
      <c r="H958" s="15"/>
    </row>
    <row r="959" spans="1:8" ht="12.75">
      <c r="A959" s="12"/>
      <c r="B959" s="10"/>
      <c r="C959" s="10"/>
      <c r="D959" s="10"/>
      <c r="E959" s="10"/>
      <c r="F959" s="10"/>
      <c r="G959" s="13"/>
      <c r="H959" s="15"/>
    </row>
    <row r="960" spans="1:8" ht="12.75">
      <c r="A960" s="12"/>
      <c r="B960" s="10"/>
      <c r="C960" s="10"/>
      <c r="D960" s="10"/>
      <c r="E960" s="10"/>
      <c r="F960" s="10"/>
      <c r="G960" s="13"/>
      <c r="H960" s="15"/>
    </row>
    <row r="961" spans="1:8" ht="12.75">
      <c r="A961" s="12"/>
      <c r="B961" s="10"/>
      <c r="C961" s="10"/>
      <c r="D961" s="10"/>
      <c r="E961" s="10"/>
      <c r="F961" s="10"/>
      <c r="G961" s="13"/>
      <c r="H961" s="15"/>
    </row>
    <row r="962" spans="1:8" ht="12.75">
      <c r="A962" s="12"/>
      <c r="B962" s="10"/>
      <c r="C962" s="10"/>
      <c r="D962" s="10"/>
      <c r="E962" s="10"/>
      <c r="F962" s="10"/>
      <c r="G962" s="13"/>
      <c r="H962" s="15"/>
    </row>
    <row r="963" spans="1:8" ht="12.75">
      <c r="A963" s="12"/>
      <c r="B963" s="10"/>
      <c r="C963" s="10"/>
      <c r="D963" s="10"/>
      <c r="E963" s="10"/>
      <c r="F963" s="10"/>
      <c r="G963" s="13"/>
      <c r="H963" s="15"/>
    </row>
    <row r="964" spans="1:8" ht="12.75">
      <c r="A964" s="12"/>
      <c r="B964" s="10"/>
      <c r="C964" s="10"/>
      <c r="D964" s="10"/>
      <c r="E964" s="10"/>
      <c r="F964" s="10"/>
      <c r="G964" s="13"/>
      <c r="H964" s="15"/>
    </row>
    <row r="965" spans="1:8" ht="12.75">
      <c r="A965" s="12"/>
      <c r="B965" s="10"/>
      <c r="C965" s="10"/>
      <c r="D965" s="10"/>
      <c r="E965" s="10"/>
      <c r="F965" s="10"/>
      <c r="G965" s="13"/>
      <c r="H965" s="15"/>
    </row>
    <row r="966" spans="1:8" ht="12.75">
      <c r="A966" s="12"/>
      <c r="B966" s="10"/>
      <c r="C966" s="10"/>
      <c r="D966" s="10"/>
      <c r="E966" s="10"/>
      <c r="F966" s="10"/>
      <c r="G966" s="13"/>
      <c r="H966" s="15"/>
    </row>
    <row r="967" spans="1:8" ht="12.75">
      <c r="A967" s="12"/>
      <c r="B967" s="10"/>
      <c r="C967" s="10"/>
      <c r="D967" s="10"/>
      <c r="E967" s="10"/>
      <c r="F967" s="10"/>
      <c r="G967" s="13"/>
      <c r="H967" s="15"/>
    </row>
    <row r="968" spans="1:8" ht="12.75">
      <c r="A968" s="12"/>
      <c r="B968" s="10"/>
      <c r="C968" s="10"/>
      <c r="D968" s="10"/>
      <c r="E968" s="10"/>
      <c r="F968" s="10"/>
      <c r="G968" s="13"/>
      <c r="H968" s="15"/>
    </row>
    <row r="969" spans="1:8" ht="12.75">
      <c r="A969" s="12"/>
      <c r="B969" s="10"/>
      <c r="C969" s="10"/>
      <c r="D969" s="10"/>
      <c r="E969" s="10"/>
      <c r="F969" s="10"/>
      <c r="G969" s="13"/>
      <c r="H969" s="15"/>
    </row>
    <row r="970" spans="1:8" ht="12.75">
      <c r="A970" s="12"/>
      <c r="B970" s="10"/>
      <c r="C970" s="10"/>
      <c r="D970" s="10"/>
      <c r="E970" s="10"/>
      <c r="F970" s="10"/>
      <c r="G970" s="13"/>
      <c r="H970" s="15"/>
    </row>
    <row r="971" spans="1:8" ht="12.75">
      <c r="A971" s="12"/>
      <c r="B971" s="10"/>
      <c r="C971" s="10"/>
      <c r="D971" s="10"/>
      <c r="E971" s="10"/>
      <c r="F971" s="10"/>
      <c r="G971" s="13"/>
      <c r="H971" s="15"/>
    </row>
    <row r="972" spans="1:8" ht="12.75">
      <c r="A972" s="12"/>
      <c r="B972" s="10"/>
      <c r="C972" s="10"/>
      <c r="D972" s="10"/>
      <c r="E972" s="10"/>
      <c r="F972" s="10"/>
      <c r="G972" s="13"/>
      <c r="H972" s="15"/>
    </row>
    <row r="973" spans="1:8" ht="12.75">
      <c r="A973" s="12"/>
      <c r="B973" s="10"/>
      <c r="C973" s="10"/>
      <c r="D973" s="10"/>
      <c r="E973" s="10"/>
      <c r="F973" s="10"/>
      <c r="G973" s="13"/>
      <c r="H973" s="15"/>
    </row>
    <row r="974" spans="1:8" ht="12.75">
      <c r="A974" s="12"/>
      <c r="B974" s="10"/>
      <c r="C974" s="10"/>
      <c r="D974" s="10"/>
      <c r="E974" s="10"/>
      <c r="F974" s="10"/>
      <c r="G974" s="13"/>
      <c r="H974" s="15"/>
    </row>
    <row r="975" spans="1:8" ht="12.75">
      <c r="A975" s="12"/>
      <c r="B975" s="10"/>
      <c r="C975" s="10"/>
      <c r="D975" s="10"/>
      <c r="E975" s="10"/>
      <c r="F975" s="10"/>
      <c r="G975" s="13"/>
      <c r="H975" s="15"/>
    </row>
    <row r="976" spans="1:8" ht="12.75">
      <c r="A976" s="12"/>
      <c r="B976" s="10"/>
      <c r="C976" s="10"/>
      <c r="D976" s="10"/>
      <c r="E976" s="10"/>
      <c r="F976" s="10"/>
      <c r="G976" s="13"/>
      <c r="H976" s="15"/>
    </row>
    <row r="977" spans="1:8" ht="12.75">
      <c r="A977" s="12"/>
      <c r="B977" s="10"/>
      <c r="C977" s="10"/>
      <c r="D977" s="10"/>
      <c r="E977" s="10"/>
      <c r="F977" s="10"/>
      <c r="G977" s="13"/>
      <c r="H977" s="15"/>
    </row>
    <row r="978" spans="1:8" ht="12.75">
      <c r="A978" s="12"/>
      <c r="B978" s="10"/>
      <c r="C978" s="10"/>
      <c r="D978" s="10"/>
      <c r="E978" s="10"/>
      <c r="F978" s="10"/>
      <c r="G978" s="13"/>
      <c r="H978" s="15"/>
    </row>
    <row r="979" spans="1:8" ht="12.75">
      <c r="A979" s="12"/>
      <c r="B979" s="10"/>
      <c r="C979" s="10"/>
      <c r="D979" s="10"/>
      <c r="E979" s="10"/>
      <c r="F979" s="10"/>
      <c r="G979" s="13"/>
      <c r="H979" s="15"/>
    </row>
    <row r="980" spans="1:8" ht="12.75">
      <c r="A980" s="12"/>
      <c r="B980" s="10"/>
      <c r="C980" s="10"/>
      <c r="D980" s="10"/>
      <c r="E980" s="10"/>
      <c r="F980" s="10"/>
      <c r="G980" s="13"/>
      <c r="H980" s="15"/>
    </row>
    <row r="981" spans="1:8" ht="12.75">
      <c r="A981" s="12"/>
      <c r="B981" s="10"/>
      <c r="C981" s="10"/>
      <c r="D981" s="10"/>
      <c r="E981" s="10"/>
      <c r="F981" s="10"/>
      <c r="G981" s="13"/>
      <c r="H981" s="15"/>
    </row>
    <row r="982" spans="1:8" ht="12.75">
      <c r="A982" s="12"/>
      <c r="B982" s="10"/>
      <c r="C982" s="10"/>
      <c r="D982" s="10"/>
      <c r="E982" s="10"/>
      <c r="F982" s="10"/>
      <c r="G982" s="13"/>
      <c r="H982" s="15"/>
    </row>
    <row r="983" spans="1:8" ht="12.75">
      <c r="A983" s="12"/>
      <c r="B983" s="10"/>
      <c r="C983" s="10"/>
      <c r="D983" s="10"/>
      <c r="E983" s="10"/>
      <c r="F983" s="10"/>
      <c r="G983" s="13"/>
      <c r="H983" s="15"/>
    </row>
    <row r="984" spans="1:8" ht="12.75">
      <c r="A984" s="12"/>
      <c r="B984" s="10"/>
      <c r="C984" s="10"/>
      <c r="D984" s="10"/>
      <c r="E984" s="10"/>
      <c r="F984" s="10"/>
      <c r="G984" s="13"/>
      <c r="H984" s="15"/>
    </row>
    <row r="985" spans="1:8" ht="12.75">
      <c r="A985" s="12"/>
      <c r="B985" s="10"/>
      <c r="C985" s="10"/>
      <c r="D985" s="10"/>
      <c r="E985" s="10"/>
      <c r="F985" s="10"/>
      <c r="G985" s="13"/>
      <c r="H985" s="15"/>
    </row>
    <row r="986" spans="1:8" ht="12.75">
      <c r="A986" s="12"/>
      <c r="B986" s="10"/>
      <c r="C986" s="10"/>
      <c r="D986" s="10"/>
      <c r="E986" s="10"/>
      <c r="F986" s="10"/>
      <c r="G986" s="13"/>
      <c r="H986" s="15"/>
    </row>
    <row r="987" spans="1:8" ht="12.75">
      <c r="A987" s="12"/>
      <c r="B987" s="10"/>
      <c r="C987" s="10"/>
      <c r="D987" s="10"/>
      <c r="E987" s="10"/>
      <c r="F987" s="10"/>
      <c r="G987" s="13"/>
      <c r="H987" s="15"/>
    </row>
    <row r="988" spans="1:8" ht="12.75">
      <c r="A988" s="12"/>
      <c r="B988" s="10"/>
      <c r="C988" s="10"/>
      <c r="D988" s="10"/>
      <c r="E988" s="10"/>
      <c r="F988" s="10"/>
      <c r="G988" s="13"/>
      <c r="H988" s="15"/>
    </row>
    <row r="989" spans="1:8" ht="12.75">
      <c r="A989" s="12"/>
      <c r="B989" s="10"/>
      <c r="C989" s="10"/>
      <c r="D989" s="10"/>
      <c r="E989" s="10"/>
      <c r="F989" s="10"/>
      <c r="G989" s="13"/>
      <c r="H989" s="15"/>
    </row>
    <row r="990" spans="1:8" ht="12.75">
      <c r="A990" s="12"/>
      <c r="B990" s="10"/>
      <c r="C990" s="10"/>
      <c r="D990" s="10"/>
      <c r="E990" s="10"/>
      <c r="F990" s="10"/>
      <c r="G990" s="13"/>
      <c r="H990" s="15"/>
    </row>
    <row r="991" spans="1:8" ht="12.75">
      <c r="A991" s="12"/>
      <c r="B991" s="10"/>
      <c r="C991" s="10"/>
      <c r="D991" s="10"/>
      <c r="E991" s="10"/>
      <c r="F991" s="10"/>
      <c r="G991" s="13"/>
      <c r="H991" s="15"/>
    </row>
    <row r="992" spans="1:8" ht="12.75">
      <c r="A992" s="12"/>
      <c r="B992" s="10"/>
      <c r="C992" s="10"/>
      <c r="D992" s="10"/>
      <c r="E992" s="10"/>
      <c r="F992" s="10"/>
      <c r="G992" s="13"/>
      <c r="H992" s="15"/>
    </row>
    <row r="993" spans="1:8" ht="12.75">
      <c r="A993" s="12"/>
      <c r="B993" s="10"/>
      <c r="C993" s="10"/>
      <c r="D993" s="10"/>
      <c r="E993" s="10"/>
      <c r="F993" s="10"/>
      <c r="G993" s="13"/>
      <c r="H993" s="15"/>
    </row>
    <row r="994" spans="1:8" ht="12.75">
      <c r="A994" s="12"/>
      <c r="B994" s="10"/>
      <c r="C994" s="10"/>
      <c r="D994" s="10"/>
      <c r="E994" s="10"/>
      <c r="F994" s="10"/>
      <c r="G994" s="13"/>
      <c r="H994" s="15"/>
    </row>
    <row r="995" spans="1:8" ht="12.75">
      <c r="A995" s="12"/>
      <c r="B995" s="10"/>
      <c r="C995" s="10"/>
      <c r="D995" s="10"/>
      <c r="E995" s="10"/>
      <c r="F995" s="10"/>
      <c r="G995" s="13"/>
      <c r="H995" s="15"/>
    </row>
    <row r="996" spans="1:8" ht="12.75">
      <c r="A996" s="12"/>
      <c r="B996" s="10"/>
      <c r="C996" s="10"/>
      <c r="D996" s="10"/>
      <c r="E996" s="10"/>
      <c r="F996" s="10"/>
      <c r="G996" s="13"/>
      <c r="H996" s="15"/>
    </row>
    <row r="997" spans="1:8" ht="12.75">
      <c r="A997" s="12"/>
      <c r="B997" s="10"/>
      <c r="C997" s="10"/>
      <c r="D997" s="10"/>
      <c r="E997" s="10"/>
      <c r="F997" s="10"/>
      <c r="G997" s="13"/>
      <c r="H997" s="15"/>
    </row>
    <row r="998" spans="1:8" ht="12.75">
      <c r="A998" s="12"/>
      <c r="B998" s="10"/>
      <c r="C998" s="10"/>
      <c r="D998" s="10"/>
      <c r="E998" s="10"/>
      <c r="F998" s="10"/>
      <c r="G998" s="13"/>
      <c r="H998" s="15"/>
    </row>
    <row r="999" spans="1:8" ht="12.75">
      <c r="A999" s="12"/>
      <c r="B999" s="10"/>
      <c r="C999" s="10"/>
      <c r="D999" s="10"/>
      <c r="E999" s="10"/>
      <c r="F999" s="10"/>
      <c r="G999" s="13"/>
      <c r="H999" s="15"/>
    </row>
    <row r="1000" spans="1:8" ht="12.75">
      <c r="A1000" s="12"/>
      <c r="B1000" s="10"/>
      <c r="C1000" s="10"/>
      <c r="D1000" s="10"/>
      <c r="E1000" s="10"/>
      <c r="F1000" s="10"/>
      <c r="G1000" s="13"/>
      <c r="H1000" s="15"/>
    </row>
    <row r="1001" spans="1:8" ht="12.75">
      <c r="A1001" s="12"/>
      <c r="B1001" s="10"/>
      <c r="C1001" s="10"/>
      <c r="D1001" s="10"/>
      <c r="E1001" s="10"/>
      <c r="F1001" s="10"/>
      <c r="G1001" s="13"/>
      <c r="H1001" s="15"/>
    </row>
    <row r="1002" spans="1:8" ht="12.75">
      <c r="A1002" s="12"/>
      <c r="B1002" s="10"/>
      <c r="C1002" s="10"/>
      <c r="D1002" s="10"/>
      <c r="E1002" s="10"/>
      <c r="F1002" s="10"/>
      <c r="G1002" s="13"/>
      <c r="H1002" s="15"/>
    </row>
    <row r="1003" spans="1:8" ht="12.75">
      <c r="A1003" s="12"/>
      <c r="B1003" s="10"/>
      <c r="C1003" s="10"/>
      <c r="D1003" s="10"/>
      <c r="E1003" s="10"/>
      <c r="F1003" s="10"/>
      <c r="G1003" s="13"/>
      <c r="H1003" s="15"/>
    </row>
    <row r="1004" spans="1:8" ht="12.75">
      <c r="A1004" s="12"/>
      <c r="B1004" s="10"/>
      <c r="C1004" s="10"/>
      <c r="D1004" s="10"/>
      <c r="E1004" s="10"/>
      <c r="F1004" s="10"/>
      <c r="G1004" s="13"/>
      <c r="H1004" s="15"/>
    </row>
    <row r="1005" spans="1:8" ht="12.75">
      <c r="A1005" s="12"/>
      <c r="B1005" s="10"/>
      <c r="C1005" s="10"/>
      <c r="D1005" s="10"/>
      <c r="E1005" s="10"/>
      <c r="F1005" s="10"/>
      <c r="G1005" s="13"/>
      <c r="H1005" s="15"/>
    </row>
    <row r="1006" spans="1:8" ht="12.75">
      <c r="A1006" s="12"/>
      <c r="B1006" s="10"/>
      <c r="C1006" s="10"/>
      <c r="D1006" s="10"/>
      <c r="E1006" s="10"/>
      <c r="F1006" s="10"/>
      <c r="G1006" s="13"/>
      <c r="H1006" s="15"/>
    </row>
    <row r="1007" spans="1:8" ht="12.75">
      <c r="A1007" s="12"/>
      <c r="B1007" s="10"/>
      <c r="C1007" s="10"/>
      <c r="D1007" s="10"/>
      <c r="E1007" s="10"/>
      <c r="F1007" s="10"/>
      <c r="G1007" s="13"/>
      <c r="H1007" s="15"/>
    </row>
    <row r="1008" spans="1:8" ht="12.75">
      <c r="A1008" s="12"/>
      <c r="B1008" s="10"/>
      <c r="C1008" s="10"/>
      <c r="D1008" s="10"/>
      <c r="E1008" s="10"/>
      <c r="F1008" s="10"/>
      <c r="G1008" s="13"/>
      <c r="H1008" s="15"/>
    </row>
    <row r="1009" spans="1:8" ht="12.75">
      <c r="A1009" s="12"/>
      <c r="B1009" s="10"/>
      <c r="C1009" s="10"/>
      <c r="D1009" s="10"/>
      <c r="E1009" s="10"/>
      <c r="F1009" s="10"/>
      <c r="G1009" s="13"/>
      <c r="H1009" s="15"/>
    </row>
    <row r="1010" spans="1:8" ht="12.75">
      <c r="A1010" s="12"/>
      <c r="B1010" s="10"/>
      <c r="C1010" s="10"/>
      <c r="D1010" s="10"/>
      <c r="E1010" s="10"/>
      <c r="F1010" s="10"/>
      <c r="G1010" s="13"/>
      <c r="H1010" s="15"/>
    </row>
    <row r="1011" spans="1:8" ht="12.75">
      <c r="A1011" s="12"/>
      <c r="B1011" s="10"/>
      <c r="C1011" s="10"/>
      <c r="D1011" s="10"/>
      <c r="E1011" s="10"/>
      <c r="F1011" s="10"/>
      <c r="G1011" s="13"/>
      <c r="H1011" s="15"/>
    </row>
    <row r="1012" spans="1:8" ht="12.75">
      <c r="A1012" s="12"/>
      <c r="B1012" s="10"/>
      <c r="C1012" s="10"/>
      <c r="D1012" s="10"/>
      <c r="E1012" s="10"/>
      <c r="F1012" s="10"/>
      <c r="G1012" s="13"/>
      <c r="H1012" s="15"/>
    </row>
    <row r="1013" spans="1:8" ht="12.75">
      <c r="A1013" s="12"/>
      <c r="B1013" s="10"/>
      <c r="C1013" s="10"/>
      <c r="D1013" s="10"/>
      <c r="E1013" s="10"/>
      <c r="F1013" s="10"/>
      <c r="G1013" s="13"/>
      <c r="H1013" s="15"/>
    </row>
    <row r="1014" spans="1:8" ht="12.75">
      <c r="A1014" s="12"/>
      <c r="B1014" s="10"/>
      <c r="C1014" s="10"/>
      <c r="D1014" s="10"/>
      <c r="E1014" s="10"/>
      <c r="F1014" s="10"/>
      <c r="G1014" s="13"/>
      <c r="H1014" s="15"/>
    </row>
    <row r="1015" spans="1:8" ht="12.75">
      <c r="A1015" s="12"/>
      <c r="B1015" s="10"/>
      <c r="C1015" s="10"/>
      <c r="D1015" s="10"/>
      <c r="E1015" s="10"/>
      <c r="F1015" s="10"/>
      <c r="G1015" s="13"/>
      <c r="H1015" s="15"/>
    </row>
    <row r="1016" spans="1:8" ht="12.75">
      <c r="A1016" s="12"/>
      <c r="B1016" s="10"/>
      <c r="C1016" s="10"/>
      <c r="D1016" s="10"/>
      <c r="E1016" s="10"/>
      <c r="F1016" s="10"/>
      <c r="G1016" s="13"/>
      <c r="H1016" s="15"/>
    </row>
    <row r="1017" spans="1:8" ht="12.75">
      <c r="A1017" s="12"/>
      <c r="B1017" s="10"/>
      <c r="C1017" s="10"/>
      <c r="D1017" s="10"/>
      <c r="E1017" s="10"/>
      <c r="F1017" s="10"/>
      <c r="G1017" s="13"/>
      <c r="H1017" s="15"/>
    </row>
    <row r="1018" spans="1:8" ht="12.75">
      <c r="A1018" s="12"/>
      <c r="B1018" s="10"/>
      <c r="C1018" s="10"/>
      <c r="D1018" s="10"/>
      <c r="E1018" s="10"/>
      <c r="F1018" s="10"/>
      <c r="G1018" s="13"/>
      <c r="H1018" s="15"/>
    </row>
    <row r="1019" spans="1:8" ht="12.75">
      <c r="A1019" s="12"/>
      <c r="B1019" s="10"/>
      <c r="C1019" s="10"/>
      <c r="D1019" s="10"/>
      <c r="E1019" s="10"/>
      <c r="F1019" s="10"/>
      <c r="G1019" s="13"/>
      <c r="H1019" s="15"/>
    </row>
    <row r="1020" spans="1:8" ht="12.75">
      <c r="A1020" s="12"/>
      <c r="B1020" s="10"/>
      <c r="C1020" s="10"/>
      <c r="D1020" s="10"/>
      <c r="E1020" s="10"/>
      <c r="F1020" s="10"/>
      <c r="G1020" s="13"/>
      <c r="H1020" s="15"/>
    </row>
    <row r="1021" spans="1:8" ht="12.75">
      <c r="A1021" s="12"/>
      <c r="B1021" s="10"/>
      <c r="C1021" s="10"/>
      <c r="D1021" s="10"/>
      <c r="E1021" s="10"/>
      <c r="F1021" s="10"/>
      <c r="G1021" s="13"/>
      <c r="H1021" s="15"/>
    </row>
    <row r="1022" spans="1:8" ht="12.75">
      <c r="A1022" s="12"/>
      <c r="B1022" s="10"/>
      <c r="C1022" s="10"/>
      <c r="D1022" s="10"/>
      <c r="E1022" s="10"/>
      <c r="F1022" s="10"/>
      <c r="G1022" s="13"/>
      <c r="H1022" s="15"/>
    </row>
    <row r="1023" spans="1:8" ht="12.75">
      <c r="A1023" s="12"/>
      <c r="B1023" s="10"/>
      <c r="C1023" s="10"/>
      <c r="D1023" s="10"/>
      <c r="E1023" s="10"/>
      <c r="F1023" s="10"/>
      <c r="G1023" s="13"/>
      <c r="H1023" s="15"/>
    </row>
    <row r="1024" spans="1:8" ht="12.75">
      <c r="A1024" s="12"/>
      <c r="B1024" s="10"/>
      <c r="C1024" s="10"/>
      <c r="D1024" s="10"/>
      <c r="E1024" s="10"/>
      <c r="F1024" s="10"/>
      <c r="G1024" s="13"/>
      <c r="H1024" s="15"/>
    </row>
    <row r="1025" spans="1:8" ht="12.75">
      <c r="A1025" s="12"/>
      <c r="B1025" s="10"/>
      <c r="C1025" s="10"/>
      <c r="D1025" s="10"/>
      <c r="E1025" s="10"/>
      <c r="F1025" s="10"/>
      <c r="G1025" s="13"/>
      <c r="H1025" s="15"/>
    </row>
    <row r="1026" spans="1:8" ht="12.75">
      <c r="A1026" s="12"/>
      <c r="B1026" s="10"/>
      <c r="C1026" s="10"/>
      <c r="D1026" s="10"/>
      <c r="E1026" s="10"/>
      <c r="F1026" s="10"/>
      <c r="G1026" s="13"/>
      <c r="H1026" s="15"/>
    </row>
    <row r="1027" spans="1:8" ht="12.75">
      <c r="A1027" s="12"/>
      <c r="B1027" s="10"/>
      <c r="C1027" s="10"/>
      <c r="D1027" s="10"/>
      <c r="E1027" s="10"/>
      <c r="F1027" s="10"/>
      <c r="G1027" s="13"/>
      <c r="H1027" s="15"/>
    </row>
    <row r="1028" spans="1:8" ht="12.75">
      <c r="A1028" s="12"/>
      <c r="B1028" s="10"/>
      <c r="C1028" s="10"/>
      <c r="D1028" s="10"/>
      <c r="E1028" s="10"/>
      <c r="F1028" s="10"/>
      <c r="G1028" s="13"/>
      <c r="H1028" s="15"/>
    </row>
    <row r="1029" spans="1:8" ht="12.75">
      <c r="A1029" s="12"/>
      <c r="B1029" s="10"/>
      <c r="C1029" s="10"/>
      <c r="D1029" s="10"/>
      <c r="E1029" s="10"/>
      <c r="F1029" s="10"/>
      <c r="G1029" s="13"/>
      <c r="H1029" s="15"/>
    </row>
    <row r="1030" spans="1:8" ht="12.75">
      <c r="A1030" s="12"/>
      <c r="B1030" s="10"/>
      <c r="C1030" s="10"/>
      <c r="D1030" s="10"/>
      <c r="E1030" s="10"/>
      <c r="F1030" s="10"/>
      <c r="G1030" s="13"/>
      <c r="H1030" s="15"/>
    </row>
    <row r="1031" spans="1:8" ht="12.75">
      <c r="A1031" s="12"/>
      <c r="B1031" s="10"/>
      <c r="C1031" s="10"/>
      <c r="D1031" s="10"/>
      <c r="E1031" s="10"/>
      <c r="F1031" s="10"/>
      <c r="G1031" s="13"/>
      <c r="H1031" s="15"/>
    </row>
    <row r="1032" spans="1:8" ht="12.75">
      <c r="A1032" s="12"/>
      <c r="B1032" s="10"/>
      <c r="C1032" s="10"/>
      <c r="D1032" s="10"/>
      <c r="E1032" s="10"/>
      <c r="F1032" s="10"/>
      <c r="G1032" s="13"/>
      <c r="H1032" s="15"/>
    </row>
    <row r="1033" spans="1:8" ht="12.75">
      <c r="A1033" s="12"/>
      <c r="B1033" s="10"/>
      <c r="C1033" s="10"/>
      <c r="D1033" s="10"/>
      <c r="E1033" s="10"/>
      <c r="F1033" s="10"/>
      <c r="G1033" s="13"/>
      <c r="H1033" s="15"/>
    </row>
    <row r="1034" spans="1:8" ht="12.75">
      <c r="A1034" s="12"/>
      <c r="B1034" s="10"/>
      <c r="C1034" s="10"/>
      <c r="D1034" s="10"/>
      <c r="E1034" s="10"/>
      <c r="F1034" s="10"/>
      <c r="G1034" s="13"/>
      <c r="H1034" s="15"/>
    </row>
    <row r="1035" spans="1:8" ht="12.75">
      <c r="A1035" s="12"/>
      <c r="B1035" s="10"/>
      <c r="C1035" s="10"/>
      <c r="D1035" s="10"/>
      <c r="E1035" s="10"/>
      <c r="F1035" s="10"/>
      <c r="G1035" s="13"/>
      <c r="H1035" s="15"/>
    </row>
    <row r="1036" spans="1:8" ht="12.75">
      <c r="A1036" s="12"/>
      <c r="B1036" s="10"/>
      <c r="C1036" s="10"/>
      <c r="D1036" s="10"/>
      <c r="E1036" s="10"/>
      <c r="F1036" s="10"/>
      <c r="G1036" s="13"/>
      <c r="H1036" s="15"/>
    </row>
    <row r="1037" spans="1:8" ht="12.75">
      <c r="A1037" s="12"/>
      <c r="B1037" s="10"/>
      <c r="C1037" s="10"/>
      <c r="D1037" s="10"/>
      <c r="E1037" s="10"/>
      <c r="F1037" s="10"/>
      <c r="G1037" s="13"/>
      <c r="H1037" s="15"/>
    </row>
    <row r="1038" spans="1:8" ht="12.75">
      <c r="A1038" s="12"/>
      <c r="B1038" s="10"/>
      <c r="C1038" s="10"/>
      <c r="D1038" s="10"/>
      <c r="E1038" s="10"/>
      <c r="F1038" s="10"/>
      <c r="G1038" s="13"/>
      <c r="H1038" s="15"/>
    </row>
    <row r="1039" spans="1:8" ht="12.75">
      <c r="A1039" s="12"/>
      <c r="B1039" s="10"/>
      <c r="C1039" s="10"/>
      <c r="D1039" s="10"/>
      <c r="E1039" s="10"/>
      <c r="F1039" s="10"/>
      <c r="G1039" s="13"/>
      <c r="H1039" s="15"/>
    </row>
    <row r="1040" spans="1:8" ht="12.75">
      <c r="A1040" s="12"/>
      <c r="B1040" s="10"/>
      <c r="C1040" s="10"/>
      <c r="D1040" s="10"/>
      <c r="E1040" s="10"/>
      <c r="F1040" s="10"/>
      <c r="G1040" s="13"/>
      <c r="H1040" s="15"/>
    </row>
    <row r="1041" spans="1:8" ht="12.75">
      <c r="A1041" s="12"/>
      <c r="B1041" s="10"/>
      <c r="C1041" s="10"/>
      <c r="D1041" s="10"/>
      <c r="E1041" s="10"/>
      <c r="F1041" s="10"/>
      <c r="G1041" s="13"/>
      <c r="H1041" s="15"/>
    </row>
    <row r="1042" spans="1:8" ht="12.75">
      <c r="A1042" s="12"/>
      <c r="B1042" s="10"/>
      <c r="C1042" s="10"/>
      <c r="D1042" s="10"/>
      <c r="E1042" s="10"/>
      <c r="F1042" s="10"/>
      <c r="G1042" s="13"/>
      <c r="H1042" s="15"/>
    </row>
    <row r="1043" spans="1:8" ht="12.75">
      <c r="A1043" s="12"/>
      <c r="B1043" s="10"/>
      <c r="C1043" s="10"/>
      <c r="D1043" s="10"/>
      <c r="E1043" s="10"/>
      <c r="F1043" s="10"/>
      <c r="G1043" s="13"/>
      <c r="H1043" s="15"/>
    </row>
    <row r="1044" spans="1:8" ht="12.75">
      <c r="A1044" s="12"/>
      <c r="B1044" s="10"/>
      <c r="C1044" s="10"/>
      <c r="D1044" s="10"/>
      <c r="E1044" s="10"/>
      <c r="F1044" s="10"/>
      <c r="G1044" s="13"/>
      <c r="H1044" s="15"/>
    </row>
    <row r="1045" spans="1:8" ht="12.75">
      <c r="A1045" s="12"/>
      <c r="B1045" s="10"/>
      <c r="C1045" s="10"/>
      <c r="D1045" s="10"/>
      <c r="E1045" s="10"/>
      <c r="F1045" s="10"/>
      <c r="G1045" s="13"/>
      <c r="H1045" s="15"/>
    </row>
    <row r="1046" spans="1:8" ht="12.75">
      <c r="A1046" s="12"/>
      <c r="B1046" s="10"/>
      <c r="C1046" s="10"/>
      <c r="D1046" s="10"/>
      <c r="E1046" s="10"/>
      <c r="F1046" s="10"/>
      <c r="G1046" s="13"/>
      <c r="H1046" s="15"/>
    </row>
    <row r="1047" spans="1:8" ht="12.75">
      <c r="A1047" s="12"/>
      <c r="B1047" s="10"/>
      <c r="C1047" s="10"/>
      <c r="D1047" s="10"/>
      <c r="E1047" s="10"/>
      <c r="F1047" s="10"/>
      <c r="G1047" s="13"/>
      <c r="H1047" s="15"/>
    </row>
    <row r="1048" spans="1:8" ht="12.75">
      <c r="A1048" s="12"/>
      <c r="B1048" s="10"/>
      <c r="C1048" s="10"/>
      <c r="D1048" s="10"/>
      <c r="E1048" s="10"/>
      <c r="F1048" s="10"/>
      <c r="G1048" s="13"/>
      <c r="H1048" s="15"/>
    </row>
    <row r="1049" spans="1:8" ht="12.75">
      <c r="A1049" s="12"/>
      <c r="B1049" s="10"/>
      <c r="C1049" s="10"/>
      <c r="D1049" s="10"/>
      <c r="E1049" s="10"/>
      <c r="F1049" s="10"/>
      <c r="G1049" s="13"/>
      <c r="H1049" s="15"/>
    </row>
    <row r="1050" spans="1:8" ht="12.75">
      <c r="A1050" s="12"/>
      <c r="B1050" s="10"/>
      <c r="C1050" s="10"/>
      <c r="D1050" s="10"/>
      <c r="E1050" s="10"/>
      <c r="F1050" s="10"/>
      <c r="G1050" s="13"/>
      <c r="H1050" s="15"/>
    </row>
    <row r="1051" spans="1:8" ht="12.75">
      <c r="A1051" s="12"/>
      <c r="B1051" s="10"/>
      <c r="C1051" s="10"/>
      <c r="D1051" s="10"/>
      <c r="E1051" s="10"/>
      <c r="F1051" s="10"/>
      <c r="G1051" s="13"/>
      <c r="H1051" s="15"/>
    </row>
    <row r="1052" spans="1:8" ht="12.75">
      <c r="A1052" s="12"/>
      <c r="B1052" s="10"/>
      <c r="C1052" s="10"/>
      <c r="D1052" s="10"/>
      <c r="E1052" s="10"/>
      <c r="F1052" s="10"/>
      <c r="G1052" s="13"/>
      <c r="H1052" s="15"/>
    </row>
    <row r="1053" spans="1:8" ht="12.75">
      <c r="A1053" s="12"/>
      <c r="B1053" s="10"/>
      <c r="C1053" s="10"/>
      <c r="D1053" s="10"/>
      <c r="E1053" s="10"/>
      <c r="F1053" s="10"/>
      <c r="G1053" s="13"/>
      <c r="H1053" s="15"/>
    </row>
    <row r="1054" spans="1:8" ht="12.75">
      <c r="A1054" s="12"/>
      <c r="B1054" s="10"/>
      <c r="C1054" s="10"/>
      <c r="D1054" s="10"/>
      <c r="E1054" s="10"/>
      <c r="F1054" s="10"/>
      <c r="G1054" s="13"/>
      <c r="H1054" s="15"/>
    </row>
    <row r="1055" spans="1:8" ht="12.75">
      <c r="A1055" s="12"/>
      <c r="B1055" s="10"/>
      <c r="C1055" s="10"/>
      <c r="D1055" s="10"/>
      <c r="E1055" s="10"/>
      <c r="F1055" s="10"/>
      <c r="G1055" s="13"/>
      <c r="H1055" s="15"/>
    </row>
    <row r="1056" spans="1:8" ht="12.75">
      <c r="A1056" s="12"/>
      <c r="B1056" s="10"/>
      <c r="C1056" s="10"/>
      <c r="D1056" s="10"/>
      <c r="E1056" s="10"/>
      <c r="F1056" s="10"/>
      <c r="G1056" s="13"/>
      <c r="H1056" s="15"/>
    </row>
    <row r="1057" spans="1:8" ht="12.75">
      <c r="A1057" s="12"/>
      <c r="B1057" s="10"/>
      <c r="C1057" s="10"/>
      <c r="D1057" s="10"/>
      <c r="E1057" s="10"/>
      <c r="F1057" s="10"/>
      <c r="G1057" s="13"/>
      <c r="H1057" s="15"/>
    </row>
    <row r="1058" spans="1:8" ht="12.75">
      <c r="A1058" s="12"/>
      <c r="B1058" s="10"/>
      <c r="C1058" s="10"/>
      <c r="D1058" s="10"/>
      <c r="E1058" s="10"/>
      <c r="F1058" s="10"/>
      <c r="G1058" s="13"/>
      <c r="H1058" s="15"/>
    </row>
    <row r="1059" spans="1:8" ht="12.75">
      <c r="A1059" s="12"/>
      <c r="B1059" s="10"/>
      <c r="C1059" s="10"/>
      <c r="D1059" s="10"/>
      <c r="E1059" s="10"/>
      <c r="F1059" s="10"/>
      <c r="G1059" s="13"/>
      <c r="H1059" s="15"/>
    </row>
    <row r="1060" spans="1:8" ht="12.75">
      <c r="A1060" s="12"/>
      <c r="B1060" s="10"/>
      <c r="C1060" s="10"/>
      <c r="D1060" s="10"/>
      <c r="E1060" s="10"/>
      <c r="F1060" s="10"/>
      <c r="G1060" s="13"/>
      <c r="H1060" s="15"/>
    </row>
    <row r="1061" spans="1:8" ht="12.75">
      <c r="A1061" s="12"/>
      <c r="B1061" s="10"/>
      <c r="C1061" s="10"/>
      <c r="D1061" s="10"/>
      <c r="E1061" s="10"/>
      <c r="F1061" s="10"/>
      <c r="G1061" s="13"/>
      <c r="H1061" s="15"/>
    </row>
    <row r="1062" spans="1:8" ht="12.75">
      <c r="A1062" s="12"/>
      <c r="B1062" s="10"/>
      <c r="C1062" s="10"/>
      <c r="D1062" s="10"/>
      <c r="E1062" s="10"/>
      <c r="F1062" s="10"/>
      <c r="G1062" s="13"/>
      <c r="H1062" s="15"/>
    </row>
    <row r="1063" spans="1:8" ht="12.75">
      <c r="A1063" s="12"/>
      <c r="B1063" s="10"/>
      <c r="C1063" s="10"/>
      <c r="D1063" s="10"/>
      <c r="E1063" s="10"/>
      <c r="F1063" s="10"/>
      <c r="G1063" s="13"/>
      <c r="H1063" s="15"/>
    </row>
    <row r="1064" spans="1:8" ht="12.75">
      <c r="A1064" s="12"/>
      <c r="B1064" s="10"/>
      <c r="C1064" s="10"/>
      <c r="D1064" s="10"/>
      <c r="E1064" s="10"/>
      <c r="F1064" s="10"/>
      <c r="G1064" s="13"/>
      <c r="H1064" s="15"/>
    </row>
    <row r="1065" spans="1:8" ht="12.75">
      <c r="A1065" s="12"/>
      <c r="B1065" s="10"/>
      <c r="C1065" s="10"/>
      <c r="D1065" s="10"/>
      <c r="E1065" s="10"/>
      <c r="F1065" s="10"/>
      <c r="G1065" s="13"/>
      <c r="H1065" s="15"/>
    </row>
    <row r="1066" spans="1:8" ht="12.75">
      <c r="A1066" s="12"/>
      <c r="B1066" s="10"/>
      <c r="C1066" s="10"/>
      <c r="D1066" s="10"/>
      <c r="E1066" s="10"/>
      <c r="F1066" s="10"/>
      <c r="G1066" s="13"/>
      <c r="H1066" s="15"/>
    </row>
    <row r="1067" spans="1:8" ht="12.75">
      <c r="A1067" s="12"/>
      <c r="B1067" s="10"/>
      <c r="C1067" s="10"/>
      <c r="D1067" s="10"/>
      <c r="E1067" s="10"/>
      <c r="F1067" s="10"/>
      <c r="G1067" s="13"/>
      <c r="H1067" s="15"/>
    </row>
    <row r="1068" spans="1:8" ht="12.75">
      <c r="A1068" s="12"/>
      <c r="B1068" s="10"/>
      <c r="C1068" s="10"/>
      <c r="D1068" s="10"/>
      <c r="E1068" s="10"/>
      <c r="F1068" s="10"/>
      <c r="G1068" s="13"/>
      <c r="H1068" s="15"/>
    </row>
    <row r="1069" spans="1:8" ht="12.75">
      <c r="A1069" s="12"/>
      <c r="B1069" s="10"/>
      <c r="C1069" s="10"/>
      <c r="D1069" s="10"/>
      <c r="E1069" s="10"/>
      <c r="F1069" s="10"/>
      <c r="G1069" s="13"/>
      <c r="H1069" s="15"/>
    </row>
    <row r="1070" spans="1:8" ht="12.75">
      <c r="A1070" s="12"/>
      <c r="B1070" s="10"/>
      <c r="C1070" s="10"/>
      <c r="D1070" s="10"/>
      <c r="E1070" s="10"/>
      <c r="F1070" s="10"/>
      <c r="G1070" s="13"/>
      <c r="H1070" s="15"/>
    </row>
    <row r="1071" spans="1:8" ht="12.75">
      <c r="A1071" s="12"/>
      <c r="B1071" s="10"/>
      <c r="C1071" s="10"/>
      <c r="D1071" s="10"/>
      <c r="E1071" s="10"/>
      <c r="F1071" s="10"/>
      <c r="G1071" s="13"/>
      <c r="H1071" s="15"/>
    </row>
    <row r="1072" spans="1:8" ht="12.75">
      <c r="A1072" s="12"/>
      <c r="B1072" s="10"/>
      <c r="C1072" s="10"/>
      <c r="D1072" s="10"/>
      <c r="E1072" s="10"/>
      <c r="F1072" s="10"/>
      <c r="G1072" s="13"/>
      <c r="H1072" s="15"/>
    </row>
    <row r="1073" spans="1:8" ht="12.75">
      <c r="A1073" s="12"/>
      <c r="B1073" s="10"/>
      <c r="C1073" s="10"/>
      <c r="D1073" s="10"/>
      <c r="E1073" s="10"/>
      <c r="F1073" s="10"/>
      <c r="G1073" s="13"/>
      <c r="H1073" s="15"/>
    </row>
    <row r="1074" spans="1:8" ht="12.75">
      <c r="A1074" s="12"/>
      <c r="B1074" s="10"/>
      <c r="C1074" s="10"/>
      <c r="D1074" s="10"/>
      <c r="E1074" s="10"/>
      <c r="F1074" s="10"/>
      <c r="G1074" s="13"/>
      <c r="H1074" s="15"/>
    </row>
    <row r="1075" spans="1:8" ht="12.75">
      <c r="A1075" s="12"/>
      <c r="B1075" s="10"/>
      <c r="C1075" s="10"/>
      <c r="D1075" s="10"/>
      <c r="E1075" s="10"/>
      <c r="F1075" s="10"/>
      <c r="G1075" s="13"/>
      <c r="H1075" s="15"/>
    </row>
    <row r="1076" spans="1:8" ht="12.75">
      <c r="A1076" s="12"/>
      <c r="B1076" s="10"/>
      <c r="C1076" s="10"/>
      <c r="D1076" s="10"/>
      <c r="E1076" s="10"/>
      <c r="F1076" s="10"/>
      <c r="G1076" s="13"/>
      <c r="H1076" s="15"/>
    </row>
    <row r="1077" spans="1:8" ht="12.75">
      <c r="A1077" s="12"/>
      <c r="B1077" s="10"/>
      <c r="C1077" s="10"/>
      <c r="D1077" s="10"/>
      <c r="E1077" s="10"/>
      <c r="F1077" s="10"/>
      <c r="G1077" s="13"/>
      <c r="H1077" s="15"/>
    </row>
    <row r="1078" spans="1:8" ht="12.75">
      <c r="A1078" s="12"/>
      <c r="B1078" s="10"/>
      <c r="C1078" s="10"/>
      <c r="D1078" s="10"/>
      <c r="E1078" s="10"/>
      <c r="F1078" s="10"/>
      <c r="G1078" s="13"/>
      <c r="H1078" s="15"/>
    </row>
    <row r="1079" spans="1:8" ht="12.75">
      <c r="A1079" s="12"/>
      <c r="B1079" s="10"/>
      <c r="C1079" s="10"/>
      <c r="D1079" s="10"/>
      <c r="E1079" s="10"/>
      <c r="F1079" s="10"/>
      <c r="G1079" s="13"/>
      <c r="H1079" s="15"/>
    </row>
    <row r="1080" spans="1:8" ht="12.75">
      <c r="A1080" s="12"/>
      <c r="B1080" s="10"/>
      <c r="C1080" s="10"/>
      <c r="D1080" s="10"/>
      <c r="E1080" s="10"/>
      <c r="F1080" s="10"/>
      <c r="G1080" s="13"/>
      <c r="H1080" s="15"/>
    </row>
    <row r="1081" spans="1:8" ht="12.75">
      <c r="A1081" s="12"/>
      <c r="B1081" s="10"/>
      <c r="C1081" s="10"/>
      <c r="D1081" s="10"/>
      <c r="E1081" s="10"/>
      <c r="F1081" s="10"/>
      <c r="G1081" s="13"/>
      <c r="H1081" s="15"/>
    </row>
    <row r="1082" spans="1:8" ht="12.75">
      <c r="A1082" s="12"/>
      <c r="B1082" s="10"/>
      <c r="C1082" s="10"/>
      <c r="D1082" s="10"/>
      <c r="E1082" s="10"/>
      <c r="F1082" s="10"/>
      <c r="G1082" s="13"/>
      <c r="H1082" s="15"/>
    </row>
    <row r="1083" spans="1:8" ht="12.75">
      <c r="A1083" s="12"/>
      <c r="B1083" s="10"/>
      <c r="C1083" s="10"/>
      <c r="D1083" s="10"/>
      <c r="E1083" s="10"/>
      <c r="F1083" s="10"/>
      <c r="G1083" s="13"/>
      <c r="H1083" s="15"/>
    </row>
    <row r="1084" spans="1:8" ht="12.75">
      <c r="A1084" s="12"/>
      <c r="B1084" s="10"/>
      <c r="C1084" s="10"/>
      <c r="D1084" s="10"/>
      <c r="E1084" s="10"/>
      <c r="F1084" s="10"/>
      <c r="G1084" s="13"/>
      <c r="H1084" s="15"/>
    </row>
    <row r="1085" spans="1:8" ht="12.75">
      <c r="A1085" s="12"/>
      <c r="B1085" s="10"/>
      <c r="C1085" s="10"/>
      <c r="D1085" s="10"/>
      <c r="E1085" s="10"/>
      <c r="F1085" s="10"/>
      <c r="G1085" s="13"/>
      <c r="H1085" s="15"/>
    </row>
    <row r="1086" spans="1:8" ht="12.75">
      <c r="A1086" s="12"/>
      <c r="B1086" s="10"/>
      <c r="C1086" s="10"/>
      <c r="D1086" s="10"/>
      <c r="E1086" s="10"/>
      <c r="F1086" s="10"/>
      <c r="G1086" s="13"/>
      <c r="H1086" s="15"/>
    </row>
    <row r="1087" spans="1:8" ht="12.75">
      <c r="A1087" s="12"/>
      <c r="B1087" s="10"/>
      <c r="C1087" s="10"/>
      <c r="D1087" s="10"/>
      <c r="E1087" s="10"/>
      <c r="F1087" s="10"/>
      <c r="G1087" s="13"/>
      <c r="H1087" s="15"/>
    </row>
    <row r="1088" spans="1:8" ht="12.75">
      <c r="A1088" s="12"/>
      <c r="B1088" s="10"/>
      <c r="C1088" s="10"/>
      <c r="D1088" s="10"/>
      <c r="E1088" s="10"/>
      <c r="F1088" s="10"/>
      <c r="G1088" s="13"/>
      <c r="H1088" s="15"/>
    </row>
    <row r="1089" spans="1:8" ht="12.75">
      <c r="A1089" s="12"/>
      <c r="B1089" s="10"/>
      <c r="C1089" s="10"/>
      <c r="D1089" s="10"/>
      <c r="E1089" s="10"/>
      <c r="F1089" s="10"/>
      <c r="G1089" s="13"/>
      <c r="H1089" s="15"/>
    </row>
    <row r="1090" spans="1:8" ht="12.75">
      <c r="A1090" s="12"/>
      <c r="B1090" s="10"/>
      <c r="C1090" s="10"/>
      <c r="D1090" s="10"/>
      <c r="E1090" s="10"/>
      <c r="F1090" s="10"/>
      <c r="G1090" s="13"/>
      <c r="H1090" s="15"/>
    </row>
    <row r="1091" spans="1:8" ht="12.75">
      <c r="A1091" s="12"/>
      <c r="B1091" s="10"/>
      <c r="C1091" s="10"/>
      <c r="D1091" s="10"/>
      <c r="E1091" s="10"/>
      <c r="F1091" s="10"/>
      <c r="G1091" s="13"/>
      <c r="H1091" s="15"/>
    </row>
    <row r="1092" spans="1:8" ht="12.75">
      <c r="A1092" s="12"/>
      <c r="B1092" s="10"/>
      <c r="C1092" s="10"/>
      <c r="D1092" s="10"/>
      <c r="E1092" s="10"/>
      <c r="F1092" s="10"/>
      <c r="G1092" s="13"/>
      <c r="H1092" s="15"/>
    </row>
    <row r="1093" spans="1:8" ht="12.75">
      <c r="A1093" s="12"/>
      <c r="B1093" s="10"/>
      <c r="C1093" s="10"/>
      <c r="D1093" s="10"/>
      <c r="E1093" s="10"/>
      <c r="F1093" s="10"/>
      <c r="G1093" s="13"/>
      <c r="H1093" s="15"/>
    </row>
    <row r="1094" spans="1:8" ht="12.75">
      <c r="A1094" s="12"/>
      <c r="B1094" s="10"/>
      <c r="C1094" s="10"/>
      <c r="D1094" s="10"/>
      <c r="E1094" s="10"/>
      <c r="F1094" s="10"/>
      <c r="G1094" s="13"/>
      <c r="H1094" s="15"/>
    </row>
    <row r="1095" spans="1:8" ht="12.75">
      <c r="A1095" s="12"/>
      <c r="B1095" s="10"/>
      <c r="C1095" s="10"/>
      <c r="D1095" s="10"/>
      <c r="E1095" s="10"/>
      <c r="F1095" s="10"/>
      <c r="G1095" s="13"/>
      <c r="H1095" s="15"/>
    </row>
    <row r="1096" spans="1:8" ht="12.75">
      <c r="A1096" s="12"/>
      <c r="B1096" s="10"/>
      <c r="C1096" s="10"/>
      <c r="D1096" s="10"/>
      <c r="E1096" s="10"/>
      <c r="F1096" s="10"/>
      <c r="G1096" s="13"/>
      <c r="H1096" s="15"/>
    </row>
    <row r="1097" spans="1:8" ht="12.75">
      <c r="A1097" s="12"/>
      <c r="B1097" s="10"/>
      <c r="C1097" s="10"/>
      <c r="D1097" s="10"/>
      <c r="E1097" s="10"/>
      <c r="F1097" s="10"/>
      <c r="G1097" s="13"/>
      <c r="H1097" s="15"/>
    </row>
    <row r="1098" spans="1:8" ht="12.75">
      <c r="A1098" s="12"/>
      <c r="B1098" s="10"/>
      <c r="C1098" s="10"/>
      <c r="D1098" s="10"/>
      <c r="E1098" s="10"/>
      <c r="F1098" s="10"/>
      <c r="G1098" s="13"/>
      <c r="H1098" s="15"/>
    </row>
    <row r="1099" spans="1:8" ht="12.75">
      <c r="A1099" s="12"/>
      <c r="B1099" s="10"/>
      <c r="C1099" s="10"/>
      <c r="D1099" s="10"/>
      <c r="E1099" s="10"/>
      <c r="F1099" s="10"/>
      <c r="G1099" s="13"/>
      <c r="H1099" s="15"/>
    </row>
    <row r="1100" spans="1:8" ht="12.75">
      <c r="A1100" s="12"/>
      <c r="B1100" s="10"/>
      <c r="C1100" s="10"/>
      <c r="D1100" s="10"/>
      <c r="E1100" s="10"/>
      <c r="F1100" s="10"/>
      <c r="G1100" s="13"/>
      <c r="H1100" s="15"/>
    </row>
    <row r="1101" spans="1:8" ht="12.75">
      <c r="A1101" s="12"/>
      <c r="B1101" s="10"/>
      <c r="C1101" s="10"/>
      <c r="D1101" s="10"/>
      <c r="E1101" s="10"/>
      <c r="F1101" s="10"/>
      <c r="G1101" s="13"/>
      <c r="H1101" s="15"/>
    </row>
    <row r="1102" spans="1:8" ht="12.75">
      <c r="A1102" s="12"/>
      <c r="B1102" s="10"/>
      <c r="C1102" s="10"/>
      <c r="D1102" s="10"/>
      <c r="E1102" s="10"/>
      <c r="F1102" s="10"/>
      <c r="G1102" s="13"/>
      <c r="H1102" s="15"/>
    </row>
    <row r="1103" spans="1:8" ht="12.75">
      <c r="A1103" s="12"/>
      <c r="B1103" s="10"/>
      <c r="C1103" s="10"/>
      <c r="D1103" s="10"/>
      <c r="E1103" s="10"/>
      <c r="F1103" s="10"/>
      <c r="G1103" s="13"/>
      <c r="H1103" s="15"/>
    </row>
    <row r="1104" spans="1:8" ht="12.75">
      <c r="A1104" s="12"/>
      <c r="B1104" s="10"/>
      <c r="C1104" s="10"/>
      <c r="D1104" s="10"/>
      <c r="E1104" s="10"/>
      <c r="F1104" s="10"/>
      <c r="G1104" s="13"/>
      <c r="H1104" s="15"/>
    </row>
    <row r="1105" spans="1:8" ht="12.75">
      <c r="A1105" s="12"/>
      <c r="B1105" s="10"/>
      <c r="C1105" s="10"/>
      <c r="D1105" s="10"/>
      <c r="E1105" s="10"/>
      <c r="F1105" s="10"/>
      <c r="G1105" s="13"/>
      <c r="H1105" s="15"/>
    </row>
    <row r="1106" spans="1:8" ht="12.75">
      <c r="A1106" s="12"/>
      <c r="B1106" s="10"/>
      <c r="C1106" s="10"/>
      <c r="D1106" s="10"/>
      <c r="E1106" s="10"/>
      <c r="F1106" s="10"/>
      <c r="G1106" s="13"/>
      <c r="H1106" s="15"/>
    </row>
    <row r="1107" spans="1:8" ht="12.75">
      <c r="A1107" s="12"/>
      <c r="B1107" s="10"/>
      <c r="C1107" s="10"/>
      <c r="D1107" s="10"/>
      <c r="E1107" s="10"/>
      <c r="F1107" s="10"/>
      <c r="G1107" s="13"/>
      <c r="H1107" s="15"/>
    </row>
    <row r="1108" spans="1:8" ht="12.75">
      <c r="A1108" s="12"/>
      <c r="B1108" s="10"/>
      <c r="C1108" s="10"/>
      <c r="D1108" s="10"/>
      <c r="E1108" s="10"/>
      <c r="F1108" s="10"/>
      <c r="G1108" s="13"/>
      <c r="H1108" s="15"/>
    </row>
    <row r="1109" spans="1:8" ht="12.75">
      <c r="A1109" s="12"/>
      <c r="B1109" s="10"/>
      <c r="C1109" s="10"/>
      <c r="D1109" s="10"/>
      <c r="E1109" s="10"/>
      <c r="F1109" s="10"/>
      <c r="G1109" s="13"/>
      <c r="H1109" s="15"/>
    </row>
    <row r="1110" spans="1:8" ht="12.75">
      <c r="A1110" s="12"/>
      <c r="B1110" s="10"/>
      <c r="C1110" s="10"/>
      <c r="D1110" s="10"/>
      <c r="E1110" s="10"/>
      <c r="F1110" s="10"/>
      <c r="G1110" s="13"/>
      <c r="H1110" s="15"/>
    </row>
    <row r="1111" spans="1:8" ht="12.75">
      <c r="A1111" s="12"/>
      <c r="B1111" s="10"/>
      <c r="C1111" s="10"/>
      <c r="D1111" s="10"/>
      <c r="E1111" s="10"/>
      <c r="F1111" s="10"/>
      <c r="G1111" s="13"/>
      <c r="H1111" s="15"/>
    </row>
    <row r="1112" spans="1:8" ht="12.75">
      <c r="A1112" s="12"/>
      <c r="B1112" s="10"/>
      <c r="C1112" s="10"/>
      <c r="D1112" s="10"/>
      <c r="E1112" s="10"/>
      <c r="F1112" s="10"/>
      <c r="G1112" s="13"/>
      <c r="H1112" s="15"/>
    </row>
    <row r="1113" spans="1:8" ht="12.75">
      <c r="A1113" s="12"/>
      <c r="B1113" s="10"/>
      <c r="C1113" s="10"/>
      <c r="D1113" s="10"/>
      <c r="E1113" s="10"/>
      <c r="F1113" s="10"/>
      <c r="G1113" s="13"/>
      <c r="H1113" s="15"/>
    </row>
    <row r="1114" spans="1:8" ht="12.75">
      <c r="A1114" s="12"/>
      <c r="B1114" s="10"/>
      <c r="C1114" s="10"/>
      <c r="D1114" s="10"/>
      <c r="E1114" s="10"/>
      <c r="F1114" s="10"/>
      <c r="G1114" s="13"/>
      <c r="H1114" s="15"/>
    </row>
    <row r="1115" spans="1:8" ht="12.75">
      <c r="A1115" s="12"/>
      <c r="B1115" s="10"/>
      <c r="C1115" s="10"/>
      <c r="D1115" s="10"/>
      <c r="E1115" s="10"/>
      <c r="F1115" s="10"/>
      <c r="G1115" s="13"/>
      <c r="H1115" s="15"/>
    </row>
    <row r="1116" spans="1:8" ht="12.75">
      <c r="A1116" s="12"/>
      <c r="B1116" s="10"/>
      <c r="C1116" s="10"/>
      <c r="D1116" s="10"/>
      <c r="E1116" s="10"/>
      <c r="F1116" s="10"/>
      <c r="G1116" s="13"/>
      <c r="H1116" s="15"/>
    </row>
    <row r="1117" spans="1:8" ht="12.75">
      <c r="A1117" s="12"/>
      <c r="B1117" s="10"/>
      <c r="C1117" s="10"/>
      <c r="D1117" s="10"/>
      <c r="E1117" s="10"/>
      <c r="F1117" s="10"/>
      <c r="G1117" s="13"/>
      <c r="H1117" s="15"/>
    </row>
    <row r="1118" spans="1:8" ht="12.75">
      <c r="A1118" s="12"/>
      <c r="B1118" s="10"/>
      <c r="C1118" s="10"/>
      <c r="D1118" s="10"/>
      <c r="E1118" s="10"/>
      <c r="F1118" s="10"/>
      <c r="G1118" s="13"/>
      <c r="H1118" s="15"/>
    </row>
    <row r="1119" spans="1:8" ht="12.75">
      <c r="A1119" s="12"/>
      <c r="B1119" s="10"/>
      <c r="C1119" s="10"/>
      <c r="D1119" s="10"/>
      <c r="E1119" s="10"/>
      <c r="F1119" s="10"/>
      <c r="G1119" s="13"/>
      <c r="H1119" s="15"/>
    </row>
    <row r="1120" spans="1:8" ht="12.75">
      <c r="A1120" s="12"/>
      <c r="B1120" s="10"/>
      <c r="C1120" s="10"/>
      <c r="D1120" s="10"/>
      <c r="E1120" s="10"/>
      <c r="F1120" s="10"/>
      <c r="G1120" s="13"/>
      <c r="H1120" s="15"/>
    </row>
    <row r="1121" spans="1:8" ht="12.75">
      <c r="A1121" s="12"/>
      <c r="B1121" s="10"/>
      <c r="C1121" s="10"/>
      <c r="D1121" s="10"/>
      <c r="E1121" s="10"/>
      <c r="F1121" s="10"/>
      <c r="G1121" s="13"/>
      <c r="H1121" s="15"/>
    </row>
    <row r="1122" spans="1:8" ht="12.75">
      <c r="A1122" s="12"/>
      <c r="B1122" s="10"/>
      <c r="C1122" s="10"/>
      <c r="D1122" s="10"/>
      <c r="E1122" s="10"/>
      <c r="F1122" s="10"/>
      <c r="G1122" s="13"/>
      <c r="H1122" s="15"/>
    </row>
    <row r="1123" spans="1:8" ht="12.75">
      <c r="A1123" s="12"/>
      <c r="B1123" s="10"/>
      <c r="C1123" s="10"/>
      <c r="D1123" s="10"/>
      <c r="E1123" s="10"/>
      <c r="F1123" s="10"/>
      <c r="G1123" s="13"/>
      <c r="H1123" s="15"/>
    </row>
    <row r="1124" spans="1:8" ht="12.75">
      <c r="A1124" s="12"/>
      <c r="B1124" s="10"/>
      <c r="C1124" s="10"/>
      <c r="D1124" s="10"/>
      <c r="E1124" s="10"/>
      <c r="F1124" s="10"/>
      <c r="G1124" s="13"/>
      <c r="H1124" s="15"/>
    </row>
    <row r="1125" spans="1:8" ht="12.75">
      <c r="A1125" s="12"/>
      <c r="B1125" s="10"/>
      <c r="C1125" s="10"/>
      <c r="D1125" s="10"/>
      <c r="E1125" s="10"/>
      <c r="F1125" s="10"/>
      <c r="G1125" s="13"/>
      <c r="H1125" s="15"/>
    </row>
    <row r="1126" spans="1:8" ht="12.75">
      <c r="A1126" s="12"/>
      <c r="B1126" s="10"/>
      <c r="C1126" s="10"/>
      <c r="D1126" s="10"/>
      <c r="E1126" s="10"/>
      <c r="F1126" s="10"/>
      <c r="G1126" s="13"/>
      <c r="H1126" s="15"/>
    </row>
    <row r="1127" spans="1:8" ht="12.75">
      <c r="A1127" s="12"/>
      <c r="B1127" s="10"/>
      <c r="C1127" s="10"/>
      <c r="D1127" s="10"/>
      <c r="E1127" s="10"/>
      <c r="F1127" s="10"/>
      <c r="G1127" s="13"/>
      <c r="H1127" s="15"/>
    </row>
    <row r="1128" spans="1:8" ht="12.75">
      <c r="A1128" s="12"/>
      <c r="B1128" s="10"/>
      <c r="C1128" s="10"/>
      <c r="D1128" s="10"/>
      <c r="E1128" s="10"/>
      <c r="F1128" s="10"/>
      <c r="G1128" s="13"/>
      <c r="H1128" s="15"/>
    </row>
    <row r="1129" spans="1:8" ht="12.75">
      <c r="A1129" s="12"/>
      <c r="B1129" s="10"/>
      <c r="C1129" s="10"/>
      <c r="D1129" s="10"/>
      <c r="E1129" s="10"/>
      <c r="F1129" s="10"/>
      <c r="G1129" s="13"/>
      <c r="H1129" s="15"/>
    </row>
    <row r="1130" spans="1:8" ht="12.75">
      <c r="A1130" s="12"/>
      <c r="B1130" s="10"/>
      <c r="C1130" s="10"/>
      <c r="D1130" s="10"/>
      <c r="E1130" s="10"/>
      <c r="F1130" s="10"/>
      <c r="G1130" s="13"/>
      <c r="H1130" s="15"/>
    </row>
    <row r="1131" spans="1:8" ht="12.75">
      <c r="A1131" s="12"/>
      <c r="B1131" s="10"/>
      <c r="C1131" s="10"/>
      <c r="D1131" s="10"/>
      <c r="E1131" s="10"/>
      <c r="F1131" s="10"/>
      <c r="G1131" s="13"/>
      <c r="H1131" s="15"/>
    </row>
    <row r="1132" spans="1:8" ht="12.75">
      <c r="A1132" s="12"/>
      <c r="B1132" s="10"/>
      <c r="C1132" s="10"/>
      <c r="D1132" s="10"/>
      <c r="E1132" s="10"/>
      <c r="F1132" s="10"/>
      <c r="G1132" s="13"/>
      <c r="H1132" s="15"/>
    </row>
    <row r="1133" spans="1:8" ht="12.75">
      <c r="A1133" s="12"/>
      <c r="B1133" s="10"/>
      <c r="C1133" s="10"/>
      <c r="D1133" s="10"/>
      <c r="E1133" s="10"/>
      <c r="F1133" s="10"/>
      <c r="G1133" s="13"/>
      <c r="H1133" s="15"/>
    </row>
    <row r="1134" spans="1:8" ht="12.75">
      <c r="A1134" s="12"/>
      <c r="B1134" s="10"/>
      <c r="C1134" s="10"/>
      <c r="D1134" s="10"/>
      <c r="E1134" s="10"/>
      <c r="F1134" s="10"/>
      <c r="G1134" s="13"/>
      <c r="H1134" s="15"/>
    </row>
    <row r="1135" spans="1:8" ht="12.75">
      <c r="A1135" s="12"/>
      <c r="B1135" s="10"/>
      <c r="C1135" s="10"/>
      <c r="D1135" s="10"/>
      <c r="E1135" s="10"/>
      <c r="F1135" s="10"/>
      <c r="G1135" s="13"/>
      <c r="H1135" s="15"/>
    </row>
    <row r="1136" spans="1:8" ht="12.75">
      <c r="A1136" s="12"/>
      <c r="B1136" s="10"/>
      <c r="C1136" s="10"/>
      <c r="D1136" s="10"/>
      <c r="E1136" s="10"/>
      <c r="F1136" s="10"/>
      <c r="G1136" s="13"/>
      <c r="H1136" s="15"/>
    </row>
    <row r="1137" spans="1:8" ht="12.75">
      <c r="A1137" s="12"/>
      <c r="B1137" s="10"/>
      <c r="C1137" s="10"/>
      <c r="D1137" s="10"/>
      <c r="E1137" s="10"/>
      <c r="F1137" s="10"/>
      <c r="G1137" s="13"/>
      <c r="H1137" s="15"/>
    </row>
    <row r="1138" spans="1:8" ht="12.75">
      <c r="A1138" s="12"/>
      <c r="B1138" s="10"/>
      <c r="C1138" s="10"/>
      <c r="D1138" s="10"/>
      <c r="E1138" s="10"/>
      <c r="F1138" s="10"/>
      <c r="G1138" s="13"/>
      <c r="H1138" s="15"/>
    </row>
    <row r="1139" spans="1:8" ht="12.75">
      <c r="A1139" s="12"/>
      <c r="B1139" s="10"/>
      <c r="C1139" s="10"/>
      <c r="D1139" s="10"/>
      <c r="E1139" s="10"/>
      <c r="F1139" s="10"/>
      <c r="G1139" s="13"/>
      <c r="H1139" s="15"/>
    </row>
    <row r="1140" spans="1:8" ht="12.75">
      <c r="A1140" s="12"/>
      <c r="B1140" s="10"/>
      <c r="C1140" s="10"/>
      <c r="D1140" s="10"/>
      <c r="E1140" s="10"/>
      <c r="F1140" s="10"/>
      <c r="G1140" s="13"/>
      <c r="H1140" s="15"/>
    </row>
    <row r="1141" spans="1:8" ht="12.75">
      <c r="A1141" s="12"/>
      <c r="B1141" s="10"/>
      <c r="C1141" s="10"/>
      <c r="D1141" s="10"/>
      <c r="E1141" s="10"/>
      <c r="F1141" s="10"/>
      <c r="G1141" s="13"/>
      <c r="H1141" s="15"/>
    </row>
    <row r="1142" spans="1:8" ht="12.75">
      <c r="A1142" s="12"/>
      <c r="B1142" s="10"/>
      <c r="C1142" s="10"/>
      <c r="D1142" s="10"/>
      <c r="E1142" s="10"/>
      <c r="F1142" s="10"/>
      <c r="G1142" s="13"/>
      <c r="H1142" s="15"/>
    </row>
    <row r="1143" spans="1:8" ht="12.75">
      <c r="A1143" s="12"/>
      <c r="B1143" s="10"/>
      <c r="C1143" s="10"/>
      <c r="D1143" s="10"/>
      <c r="E1143" s="10"/>
      <c r="F1143" s="10"/>
      <c r="G1143" s="13"/>
      <c r="H1143" s="15"/>
    </row>
    <row r="1144" spans="1:8" ht="12.75">
      <c r="A1144" s="12"/>
      <c r="B1144" s="10"/>
      <c r="C1144" s="10"/>
      <c r="D1144" s="10"/>
      <c r="E1144" s="10"/>
      <c r="F1144" s="10"/>
      <c r="G1144" s="13"/>
      <c r="H1144" s="15"/>
    </row>
    <row r="1145" spans="1:8" ht="12.75">
      <c r="A1145" s="12"/>
      <c r="B1145" s="10"/>
      <c r="C1145" s="10"/>
      <c r="D1145" s="10"/>
      <c r="E1145" s="10"/>
      <c r="F1145" s="10"/>
      <c r="G1145" s="13"/>
      <c r="H1145" s="15"/>
    </row>
    <row r="1146" spans="1:8" ht="12.75">
      <c r="A1146" s="12"/>
      <c r="B1146" s="10"/>
      <c r="C1146" s="10"/>
      <c r="D1146" s="10"/>
      <c r="E1146" s="10"/>
      <c r="F1146" s="10"/>
      <c r="G1146" s="13"/>
      <c r="H1146" s="15"/>
    </row>
    <row r="1147" spans="1:8" ht="12.75">
      <c r="A1147" s="12"/>
      <c r="B1147" s="10"/>
      <c r="C1147" s="10"/>
      <c r="D1147" s="10"/>
      <c r="E1147" s="10"/>
      <c r="F1147" s="10"/>
      <c r="G1147" s="13"/>
      <c r="H1147" s="15"/>
    </row>
    <row r="1148" spans="1:8" ht="12.75">
      <c r="A1148" s="12"/>
      <c r="B1148" s="10"/>
      <c r="C1148" s="10"/>
      <c r="D1148" s="10"/>
      <c r="E1148" s="10"/>
      <c r="F1148" s="10"/>
      <c r="G1148" s="13"/>
      <c r="H1148" s="15"/>
    </row>
    <row r="1149" spans="1:8" ht="12.75">
      <c r="A1149" s="12"/>
      <c r="B1149" s="10"/>
      <c r="C1149" s="10"/>
      <c r="D1149" s="10"/>
      <c r="E1149" s="10"/>
      <c r="F1149" s="10"/>
      <c r="G1149" s="13"/>
      <c r="H1149" s="15"/>
    </row>
    <row r="1150" spans="1:8" ht="12.75">
      <c r="A1150" s="12"/>
      <c r="B1150" s="10"/>
      <c r="C1150" s="10"/>
      <c r="D1150" s="10"/>
      <c r="E1150" s="10"/>
      <c r="F1150" s="10"/>
      <c r="G1150" s="13"/>
      <c r="H1150" s="15"/>
    </row>
    <row r="1151" spans="1:8" ht="12.75">
      <c r="A1151" s="12"/>
      <c r="B1151" s="10"/>
      <c r="C1151" s="10"/>
      <c r="D1151" s="10"/>
      <c r="E1151" s="10"/>
      <c r="F1151" s="10"/>
      <c r="G1151" s="13"/>
      <c r="H1151" s="15"/>
    </row>
    <row r="1152" spans="1:8" ht="12.75">
      <c r="A1152" s="12"/>
      <c r="B1152" s="10"/>
      <c r="C1152" s="10"/>
      <c r="D1152" s="10"/>
      <c r="E1152" s="10"/>
      <c r="F1152" s="10"/>
      <c r="G1152" s="13"/>
      <c r="H1152" s="15"/>
    </row>
    <row r="1153" spans="1:8" ht="12.75">
      <c r="A1153" s="12"/>
      <c r="B1153" s="10"/>
      <c r="C1153" s="10"/>
      <c r="D1153" s="10"/>
      <c r="E1153" s="10"/>
      <c r="F1153" s="10"/>
      <c r="G1153" s="13"/>
      <c r="H1153" s="15"/>
    </row>
    <row r="1154" spans="1:8" ht="12.75">
      <c r="A1154" s="12"/>
      <c r="B1154" s="10"/>
      <c r="C1154" s="10"/>
      <c r="D1154" s="10"/>
      <c r="E1154" s="10"/>
      <c r="F1154" s="10"/>
      <c r="G1154" s="13"/>
      <c r="H1154" s="15"/>
    </row>
    <row r="1155" spans="1:8" ht="12.75">
      <c r="A1155" s="12"/>
      <c r="B1155" s="10"/>
      <c r="C1155" s="10"/>
      <c r="D1155" s="10"/>
      <c r="E1155" s="10"/>
      <c r="F1155" s="10"/>
      <c r="G1155" s="13"/>
      <c r="H1155" s="15"/>
    </row>
    <row r="1156" spans="1:8" ht="12.75">
      <c r="A1156" s="12"/>
      <c r="B1156" s="10"/>
      <c r="C1156" s="10"/>
      <c r="D1156" s="10"/>
      <c r="E1156" s="10"/>
      <c r="F1156" s="10"/>
      <c r="G1156" s="13"/>
      <c r="H1156" s="15"/>
    </row>
    <row r="1157" spans="1:8" ht="12.75">
      <c r="A1157" s="12"/>
      <c r="B1157" s="10"/>
      <c r="C1157" s="10"/>
      <c r="D1157" s="10"/>
      <c r="E1157" s="10"/>
      <c r="F1157" s="10"/>
      <c r="G1157" s="13"/>
      <c r="H1157" s="15"/>
    </row>
    <row r="1158" spans="1:8" ht="12.75">
      <c r="A1158" s="12"/>
      <c r="B1158" s="10"/>
      <c r="C1158" s="10"/>
      <c r="D1158" s="10"/>
      <c r="E1158" s="10"/>
      <c r="F1158" s="10"/>
      <c r="G1158" s="13"/>
      <c r="H1158" s="15"/>
    </row>
    <row r="1159" spans="1:8" ht="12.75">
      <c r="A1159" s="12"/>
      <c r="B1159" s="10"/>
      <c r="C1159" s="10"/>
      <c r="D1159" s="10"/>
      <c r="E1159" s="10"/>
      <c r="F1159" s="10"/>
      <c r="G1159" s="13"/>
      <c r="H1159" s="15"/>
    </row>
    <row r="1160" spans="1:8" ht="12.75">
      <c r="A1160" s="12"/>
      <c r="B1160" s="10"/>
      <c r="C1160" s="10"/>
      <c r="D1160" s="10"/>
      <c r="E1160" s="10"/>
      <c r="F1160" s="10"/>
      <c r="G1160" s="13"/>
      <c r="H1160" s="15"/>
    </row>
    <row r="1161" spans="1:8" ht="12.75">
      <c r="A1161" s="12"/>
      <c r="B1161" s="10"/>
      <c r="C1161" s="10"/>
      <c r="D1161" s="10"/>
      <c r="E1161" s="10"/>
      <c r="F1161" s="10"/>
      <c r="G1161" s="13"/>
      <c r="H1161" s="15"/>
    </row>
    <row r="1162" spans="1:8" ht="12.75">
      <c r="A1162" s="12"/>
      <c r="B1162" s="10"/>
      <c r="C1162" s="10"/>
      <c r="D1162" s="10"/>
      <c r="E1162" s="10"/>
      <c r="F1162" s="10"/>
      <c r="G1162" s="13"/>
      <c r="H1162" s="15"/>
    </row>
    <row r="1163" spans="1:8" ht="12.75">
      <c r="A1163" s="12"/>
      <c r="B1163" s="10"/>
      <c r="C1163" s="10"/>
      <c r="D1163" s="10"/>
      <c r="E1163" s="10"/>
      <c r="F1163" s="10"/>
      <c r="G1163" s="13"/>
      <c r="H1163" s="15"/>
    </row>
    <row r="1164" spans="1:8" ht="12.75">
      <c r="A1164" s="12"/>
      <c r="B1164" s="10"/>
      <c r="C1164" s="10"/>
      <c r="D1164" s="10"/>
      <c r="E1164" s="10"/>
      <c r="F1164" s="10"/>
      <c r="G1164" s="13"/>
      <c r="H1164" s="15"/>
    </row>
    <row r="1165" spans="1:8" ht="12.75">
      <c r="A1165" s="12"/>
      <c r="B1165" s="10"/>
      <c r="C1165" s="10"/>
      <c r="D1165" s="10"/>
      <c r="E1165" s="10"/>
      <c r="F1165" s="10"/>
      <c r="G1165" s="13"/>
      <c r="H1165" s="15"/>
    </row>
    <row r="1166" spans="1:8" ht="12.75">
      <c r="A1166" s="12"/>
      <c r="B1166" s="10"/>
      <c r="C1166" s="10"/>
      <c r="D1166" s="10"/>
      <c r="E1166" s="10"/>
      <c r="F1166" s="10"/>
      <c r="G1166" s="13"/>
      <c r="H1166" s="15"/>
    </row>
    <row r="1167" spans="1:8" ht="12.75">
      <c r="A1167" s="12"/>
      <c r="B1167" s="10"/>
      <c r="C1167" s="10"/>
      <c r="D1167" s="10"/>
      <c r="E1167" s="10"/>
      <c r="F1167" s="10"/>
      <c r="G1167" s="13"/>
      <c r="H1167" s="15"/>
    </row>
    <row r="1168" spans="1:8" ht="12.75">
      <c r="A1168" s="12"/>
      <c r="B1168" s="10"/>
      <c r="C1168" s="10"/>
      <c r="D1168" s="10"/>
      <c r="E1168" s="10"/>
      <c r="F1168" s="10"/>
      <c r="G1168" s="13"/>
      <c r="H1168" s="15"/>
    </row>
    <row r="1169" spans="1:8" ht="12.75">
      <c r="A1169" s="12"/>
      <c r="B1169" s="10"/>
      <c r="C1169" s="10"/>
      <c r="D1169" s="10"/>
      <c r="E1169" s="10"/>
      <c r="F1169" s="10"/>
      <c r="G1169" s="13"/>
      <c r="H1169" s="15"/>
    </row>
    <row r="1170" spans="1:8" ht="12.75">
      <c r="A1170" s="12"/>
      <c r="B1170" s="10"/>
      <c r="C1170" s="10"/>
      <c r="D1170" s="10"/>
      <c r="E1170" s="10"/>
      <c r="F1170" s="10"/>
      <c r="G1170" s="13"/>
      <c r="H1170" s="15"/>
    </row>
    <row r="1171" spans="1:8" ht="12.75">
      <c r="A1171" s="12"/>
      <c r="B1171" s="10"/>
      <c r="C1171" s="10"/>
      <c r="D1171" s="10"/>
      <c r="E1171" s="10"/>
      <c r="F1171" s="10"/>
      <c r="G1171" s="13"/>
      <c r="H1171" s="15"/>
    </row>
    <row r="1172" spans="1:8" ht="12.75">
      <c r="A1172" s="12"/>
      <c r="B1172" s="10"/>
      <c r="C1172" s="10"/>
      <c r="D1172" s="10"/>
      <c r="E1172" s="10"/>
      <c r="F1172" s="10"/>
      <c r="G1172" s="13"/>
      <c r="H1172" s="15"/>
    </row>
    <row r="1173" spans="1:8" ht="12.75">
      <c r="A1173" s="12"/>
      <c r="B1173" s="10"/>
      <c r="C1173" s="10"/>
      <c r="D1173" s="10"/>
      <c r="E1173" s="10"/>
      <c r="F1173" s="10"/>
      <c r="G1173" s="13"/>
      <c r="H1173" s="15"/>
    </row>
    <row r="1174" spans="1:8" ht="12.75">
      <c r="A1174" s="12"/>
      <c r="B1174" s="10"/>
      <c r="C1174" s="10"/>
      <c r="D1174" s="10"/>
      <c r="E1174" s="10"/>
      <c r="F1174" s="10"/>
      <c r="G1174" s="13"/>
      <c r="H1174" s="15"/>
    </row>
    <row r="1175" spans="1:8" ht="12.75">
      <c r="A1175" s="12"/>
      <c r="B1175" s="10"/>
      <c r="C1175" s="10"/>
      <c r="D1175" s="10"/>
      <c r="E1175" s="10"/>
      <c r="F1175" s="10"/>
      <c r="G1175" s="13"/>
      <c r="H1175" s="15"/>
    </row>
    <row r="1176" spans="1:8" ht="12.75">
      <c r="A1176" s="12"/>
      <c r="B1176" s="10"/>
      <c r="C1176" s="10"/>
      <c r="D1176" s="10"/>
      <c r="E1176" s="10"/>
      <c r="F1176" s="10"/>
      <c r="G1176" s="13"/>
      <c r="H1176" s="15"/>
    </row>
    <row r="1177" spans="1:8" ht="12.75">
      <c r="A1177" s="12"/>
      <c r="B1177" s="10"/>
      <c r="C1177" s="10"/>
      <c r="D1177" s="10"/>
      <c r="E1177" s="10"/>
      <c r="F1177" s="10"/>
      <c r="G1177" s="13"/>
      <c r="H1177" s="15"/>
    </row>
    <row r="1178" spans="1:8" ht="12.75">
      <c r="A1178" s="12"/>
      <c r="B1178" s="10"/>
      <c r="C1178" s="10"/>
      <c r="D1178" s="10"/>
      <c r="E1178" s="10"/>
      <c r="F1178" s="10"/>
      <c r="G1178" s="13"/>
      <c r="H1178" s="15"/>
    </row>
    <row r="1179" spans="1:8" ht="12.75">
      <c r="A1179" s="12"/>
      <c r="B1179" s="10"/>
      <c r="C1179" s="10"/>
      <c r="D1179" s="10"/>
      <c r="E1179" s="10"/>
      <c r="F1179" s="10"/>
      <c r="G1179" s="13"/>
      <c r="H1179" s="15"/>
    </row>
    <row r="1180" spans="1:8" ht="12.75">
      <c r="A1180" s="12"/>
      <c r="B1180" s="10"/>
      <c r="C1180" s="10"/>
      <c r="D1180" s="10"/>
      <c r="E1180" s="10"/>
      <c r="F1180" s="10"/>
      <c r="G1180" s="13"/>
      <c r="H1180" s="15"/>
    </row>
    <row r="1181" spans="1:8" ht="12.75">
      <c r="A1181" s="12"/>
      <c r="B1181" s="10"/>
      <c r="C1181" s="10"/>
      <c r="D1181" s="10"/>
      <c r="E1181" s="10"/>
      <c r="F1181" s="10"/>
      <c r="G1181" s="13"/>
      <c r="H1181" s="15"/>
    </row>
    <row r="1182" spans="1:8" ht="12.75">
      <c r="A1182" s="12"/>
      <c r="B1182" s="10"/>
      <c r="C1182" s="10"/>
      <c r="D1182" s="10"/>
      <c r="E1182" s="10"/>
      <c r="F1182" s="10"/>
      <c r="G1182" s="13"/>
      <c r="H1182" s="15"/>
    </row>
    <row r="1183" spans="1:8" ht="12.75">
      <c r="A1183" s="12"/>
      <c r="B1183" s="10"/>
      <c r="C1183" s="10"/>
      <c r="D1183" s="10"/>
      <c r="E1183" s="10"/>
      <c r="F1183" s="10"/>
      <c r="G1183" s="13"/>
      <c r="H1183" s="15"/>
    </row>
    <row r="1184" spans="1:8" ht="12.75">
      <c r="A1184" s="12"/>
      <c r="B1184" s="10"/>
      <c r="C1184" s="10"/>
      <c r="D1184" s="10"/>
      <c r="E1184" s="10"/>
      <c r="F1184" s="10"/>
      <c r="G1184" s="13"/>
      <c r="H1184" s="15"/>
    </row>
    <row r="1185" spans="1:8" ht="12.75">
      <c r="A1185" s="12"/>
      <c r="B1185" s="10"/>
      <c r="C1185" s="10"/>
      <c r="D1185" s="10"/>
      <c r="E1185" s="10"/>
      <c r="F1185" s="10"/>
      <c r="G1185" s="13"/>
      <c r="H1185" s="15"/>
    </row>
    <row r="1186" spans="1:8" ht="12.75">
      <c r="A1186" s="12"/>
      <c r="B1186" s="10"/>
      <c r="C1186" s="10"/>
      <c r="D1186" s="10"/>
      <c r="E1186" s="10"/>
      <c r="F1186" s="10"/>
      <c r="G1186" s="13"/>
      <c r="H1186" s="15"/>
    </row>
    <row r="1187" spans="1:8" ht="12.75">
      <c r="A1187" s="12"/>
      <c r="B1187" s="10"/>
      <c r="C1187" s="10"/>
      <c r="D1187" s="10"/>
      <c r="E1187" s="10"/>
      <c r="F1187" s="10"/>
      <c r="G1187" s="13"/>
      <c r="H1187" s="15"/>
    </row>
    <row r="1188" spans="1:8" ht="12.75">
      <c r="A1188" s="12"/>
      <c r="B1188" s="10"/>
      <c r="C1188" s="10"/>
      <c r="D1188" s="10"/>
      <c r="E1188" s="10"/>
      <c r="F1188" s="10"/>
      <c r="G1188" s="13"/>
      <c r="H1188" s="15"/>
    </row>
    <row r="1189" spans="1:8" ht="12.75">
      <c r="A1189" s="12"/>
      <c r="B1189" s="10"/>
      <c r="C1189" s="10"/>
      <c r="D1189" s="10"/>
      <c r="E1189" s="10"/>
      <c r="F1189" s="10"/>
      <c r="G1189" s="13"/>
      <c r="H1189" s="15"/>
    </row>
    <row r="1190" spans="1:8" ht="12.75">
      <c r="A1190" s="12"/>
      <c r="B1190" s="10"/>
      <c r="C1190" s="10"/>
      <c r="D1190" s="10"/>
      <c r="E1190" s="10"/>
      <c r="F1190" s="10"/>
      <c r="G1190" s="13"/>
      <c r="H1190" s="15"/>
    </row>
    <row r="1191" spans="1:8" ht="12.75">
      <c r="A1191" s="12"/>
      <c r="B1191" s="10"/>
      <c r="C1191" s="10"/>
      <c r="D1191" s="10"/>
      <c r="E1191" s="10"/>
      <c r="F1191" s="10"/>
      <c r="G1191" s="13"/>
      <c r="H1191" s="15"/>
    </row>
    <row r="1192" spans="1:8" ht="12.75">
      <c r="A1192" s="12"/>
      <c r="B1192" s="10"/>
      <c r="C1192" s="10"/>
      <c r="D1192" s="10"/>
      <c r="E1192" s="10"/>
      <c r="F1192" s="10"/>
      <c r="G1192" s="13"/>
      <c r="H1192" s="15"/>
    </row>
    <row r="1193" spans="1:8" ht="12.75">
      <c r="A1193" s="12"/>
      <c r="B1193" s="10"/>
      <c r="C1193" s="10"/>
      <c r="D1193" s="10"/>
      <c r="E1193" s="10"/>
      <c r="F1193" s="10"/>
      <c r="G1193" s="13"/>
      <c r="H1193" s="15"/>
    </row>
    <row r="1194" spans="1:8" ht="12.75">
      <c r="A1194" s="12"/>
      <c r="B1194" s="10"/>
      <c r="C1194" s="10"/>
      <c r="D1194" s="10"/>
      <c r="E1194" s="10"/>
      <c r="F1194" s="10"/>
      <c r="G1194" s="13"/>
      <c r="H1194" s="15"/>
    </row>
    <row r="1195" spans="1:8" ht="12.75">
      <c r="A1195" s="12"/>
      <c r="B1195" s="10"/>
      <c r="C1195" s="10"/>
      <c r="D1195" s="10"/>
      <c r="E1195" s="10"/>
      <c r="F1195" s="10"/>
      <c r="G1195" s="13"/>
      <c r="H1195" s="15"/>
    </row>
    <row r="1196" spans="1:8" ht="12.75">
      <c r="A1196" s="12"/>
      <c r="B1196" s="10"/>
      <c r="C1196" s="10"/>
      <c r="D1196" s="10"/>
      <c r="E1196" s="10"/>
      <c r="F1196" s="10"/>
      <c r="G1196" s="13"/>
      <c r="H1196" s="15"/>
    </row>
    <row r="1197" spans="1:8" ht="12.75">
      <c r="A1197" s="12"/>
      <c r="B1197" s="10"/>
      <c r="C1197" s="10"/>
      <c r="D1197" s="10"/>
      <c r="E1197" s="10"/>
      <c r="F1197" s="10"/>
      <c r="G1197" s="13"/>
      <c r="H1197" s="15"/>
    </row>
    <row r="1198" spans="1:8" ht="12.75">
      <c r="A1198" s="12"/>
      <c r="B1198" s="10"/>
      <c r="C1198" s="10"/>
      <c r="D1198" s="10"/>
      <c r="E1198" s="10"/>
      <c r="F1198" s="10"/>
      <c r="G1198" s="13"/>
      <c r="H1198" s="15"/>
    </row>
    <row r="1199" spans="1:8" ht="12.75">
      <c r="A1199" s="12"/>
      <c r="B1199" s="10"/>
      <c r="C1199" s="10"/>
      <c r="D1199" s="10"/>
      <c r="E1199" s="10"/>
      <c r="F1199" s="10"/>
      <c r="G1199" s="13"/>
      <c r="H1199" s="15"/>
    </row>
    <row r="1200" spans="1:8" ht="12.75">
      <c r="A1200" s="12"/>
      <c r="B1200" s="10"/>
      <c r="C1200" s="10"/>
      <c r="D1200" s="10"/>
      <c r="E1200" s="10"/>
      <c r="F1200" s="10"/>
      <c r="G1200" s="13"/>
      <c r="H1200" s="15"/>
    </row>
    <row r="1201" spans="1:8" ht="12.75">
      <c r="A1201" s="12"/>
      <c r="B1201" s="10"/>
      <c r="C1201" s="10"/>
      <c r="D1201" s="10"/>
      <c r="E1201" s="10"/>
      <c r="F1201" s="10"/>
      <c r="G1201" s="13"/>
      <c r="H1201" s="15"/>
    </row>
    <row r="1202" spans="1:8" ht="12.75">
      <c r="A1202" s="12"/>
      <c r="B1202" s="10"/>
      <c r="C1202" s="10"/>
      <c r="D1202" s="10"/>
      <c r="E1202" s="10"/>
      <c r="F1202" s="10"/>
      <c r="G1202" s="13"/>
      <c r="H1202" s="15"/>
    </row>
    <row r="1203" spans="1:8" ht="12.75">
      <c r="A1203" s="12"/>
      <c r="B1203" s="10"/>
      <c r="C1203" s="10"/>
      <c r="D1203" s="10"/>
      <c r="E1203" s="10"/>
      <c r="F1203" s="10"/>
      <c r="G1203" s="13"/>
      <c r="H1203" s="15"/>
    </row>
    <row r="1204" spans="1:8" ht="12.75">
      <c r="A1204" s="12"/>
      <c r="B1204" s="10"/>
      <c r="C1204" s="10"/>
      <c r="D1204" s="10"/>
      <c r="E1204" s="10"/>
      <c r="F1204" s="10"/>
      <c r="G1204" s="13"/>
      <c r="H1204" s="15"/>
    </row>
    <row r="1205" spans="1:8" ht="12.75">
      <c r="A1205" s="12"/>
      <c r="B1205" s="10"/>
      <c r="C1205" s="10"/>
      <c r="D1205" s="10"/>
      <c r="E1205" s="10"/>
      <c r="F1205" s="10"/>
      <c r="G1205" s="13"/>
      <c r="H1205" s="15"/>
    </row>
    <row r="1206" spans="1:8" ht="12.75">
      <c r="A1206" s="12"/>
      <c r="B1206" s="10"/>
      <c r="C1206" s="10"/>
      <c r="D1206" s="10"/>
      <c r="E1206" s="10"/>
      <c r="F1206" s="10"/>
      <c r="G1206" s="13"/>
      <c r="H1206" s="15"/>
    </row>
    <row r="1207" spans="1:8" ht="12.75">
      <c r="A1207" s="12"/>
      <c r="B1207" s="10"/>
      <c r="C1207" s="10"/>
      <c r="D1207" s="10"/>
      <c r="E1207" s="10"/>
      <c r="F1207" s="10"/>
      <c r="G1207" s="13"/>
      <c r="H1207" s="15"/>
    </row>
    <row r="1208" spans="1:8" ht="12.75">
      <c r="A1208" s="12"/>
      <c r="B1208" s="10"/>
      <c r="C1208" s="10"/>
      <c r="D1208" s="10"/>
      <c r="E1208" s="10"/>
      <c r="F1208" s="10"/>
      <c r="G1208" s="13"/>
      <c r="H1208" s="15"/>
    </row>
    <row r="1209" spans="1:8" ht="12.75">
      <c r="A1209" s="12"/>
      <c r="B1209" s="10"/>
      <c r="C1209" s="10"/>
      <c r="D1209" s="10"/>
      <c r="E1209" s="10"/>
      <c r="F1209" s="10"/>
      <c r="G1209" s="13"/>
      <c r="H1209" s="15"/>
    </row>
    <row r="1210" spans="1:8" ht="12.75">
      <c r="A1210" s="12"/>
      <c r="B1210" s="10"/>
      <c r="C1210" s="10"/>
      <c r="D1210" s="10"/>
      <c r="E1210" s="10"/>
      <c r="F1210" s="10"/>
      <c r="G1210" s="13"/>
      <c r="H1210" s="15"/>
    </row>
    <row r="1211" spans="1:8" ht="12.75">
      <c r="A1211" s="12"/>
      <c r="B1211" s="10"/>
      <c r="C1211" s="10"/>
      <c r="D1211" s="10"/>
      <c r="E1211" s="10"/>
      <c r="F1211" s="10"/>
      <c r="G1211" s="13"/>
      <c r="H1211" s="15"/>
    </row>
    <row r="1212" spans="1:8" ht="12.75">
      <c r="A1212" s="12"/>
      <c r="B1212" s="10"/>
      <c r="C1212" s="10"/>
      <c r="D1212" s="10"/>
      <c r="E1212" s="10"/>
      <c r="F1212" s="10"/>
      <c r="G1212" s="13"/>
      <c r="H1212" s="15"/>
    </row>
    <row r="1213" spans="1:8" ht="12.75">
      <c r="A1213" s="12"/>
      <c r="B1213" s="10"/>
      <c r="C1213" s="10"/>
      <c r="D1213" s="10"/>
      <c r="E1213" s="10"/>
      <c r="F1213" s="10"/>
      <c r="G1213" s="13"/>
      <c r="H1213" s="15"/>
    </row>
    <row r="1214" spans="1:8" ht="12.75">
      <c r="A1214" s="12"/>
      <c r="B1214" s="10"/>
      <c r="C1214" s="10"/>
      <c r="D1214" s="10"/>
      <c r="E1214" s="10"/>
      <c r="F1214" s="10"/>
      <c r="G1214" s="13"/>
      <c r="H1214" s="15"/>
    </row>
    <row r="1215" spans="1:8" ht="12.75">
      <c r="A1215" s="12"/>
      <c r="B1215" s="10"/>
      <c r="C1215" s="10"/>
      <c r="D1215" s="10"/>
      <c r="E1215" s="10"/>
      <c r="F1215" s="10"/>
      <c r="G1215" s="13"/>
      <c r="H1215" s="15"/>
    </row>
    <row r="1216" spans="1:8" ht="12.75">
      <c r="A1216" s="12"/>
      <c r="B1216" s="10"/>
      <c r="C1216" s="10"/>
      <c r="D1216" s="10"/>
      <c r="E1216" s="10"/>
      <c r="F1216" s="10"/>
      <c r="G1216" s="13"/>
      <c r="H1216" s="15"/>
    </row>
    <row r="1217" spans="1:7" ht="12.75">
      <c r="A1217" s="12"/>
      <c r="B1217" s="10"/>
      <c r="C1217" s="10"/>
      <c r="D1217" s="10"/>
      <c r="E1217" s="10"/>
      <c r="F1217" s="10"/>
      <c r="G1217" s="11"/>
    </row>
    <row r="1218" spans="1:7" ht="12.75">
      <c r="A1218" s="12"/>
      <c r="B1218" s="10"/>
      <c r="C1218" s="10"/>
      <c r="D1218" s="10"/>
      <c r="E1218" s="10"/>
      <c r="F1218" s="10"/>
      <c r="G1218" s="11"/>
    </row>
    <row r="1219" spans="1:7" ht="12.75">
      <c r="A1219" s="12"/>
      <c r="B1219" s="10"/>
      <c r="C1219" s="10"/>
      <c r="D1219" s="10"/>
      <c r="E1219" s="10"/>
      <c r="F1219" s="10"/>
      <c r="G1219" s="11"/>
    </row>
    <row r="1220" spans="1:7" ht="12.75">
      <c r="A1220" s="12"/>
      <c r="B1220" s="10"/>
      <c r="C1220" s="10"/>
      <c r="D1220" s="10"/>
      <c r="E1220" s="10"/>
      <c r="F1220" s="10"/>
      <c r="G1220" s="11"/>
    </row>
    <row r="1221" spans="1:7" ht="12.75">
      <c r="A1221" s="12"/>
      <c r="B1221" s="10"/>
      <c r="C1221" s="10"/>
      <c r="D1221" s="10"/>
      <c r="E1221" s="10"/>
      <c r="F1221" s="10"/>
      <c r="G1221" s="11"/>
    </row>
    <row r="1222" spans="1:7" ht="12.75">
      <c r="A1222" s="12"/>
      <c r="B1222" s="10"/>
      <c r="C1222" s="10"/>
      <c r="D1222" s="10"/>
      <c r="E1222" s="10"/>
      <c r="F1222" s="10"/>
      <c r="G1222" s="11"/>
    </row>
    <row r="1223" spans="1:7" ht="12.75">
      <c r="A1223" s="12"/>
      <c r="B1223" s="10"/>
      <c r="C1223" s="10"/>
      <c r="D1223" s="10"/>
      <c r="E1223" s="10"/>
      <c r="F1223" s="10"/>
      <c r="G1223" s="11"/>
    </row>
    <row r="1224" spans="1:7" ht="12.75">
      <c r="A1224" s="12"/>
      <c r="B1224" s="10"/>
      <c r="C1224" s="10"/>
      <c r="D1224" s="10"/>
      <c r="E1224" s="10"/>
      <c r="F1224" s="10"/>
      <c r="G1224" s="11"/>
    </row>
    <row r="1225" spans="1:7" ht="12.75">
      <c r="A1225" s="12"/>
      <c r="B1225" s="10"/>
      <c r="C1225" s="10"/>
      <c r="D1225" s="10"/>
      <c r="E1225" s="10"/>
      <c r="F1225" s="10"/>
      <c r="G1225" s="11"/>
    </row>
    <row r="1226" spans="1:7" ht="12.75">
      <c r="A1226" s="12"/>
      <c r="B1226" s="10"/>
      <c r="C1226" s="10"/>
      <c r="D1226" s="10"/>
      <c r="E1226" s="10"/>
      <c r="F1226" s="10"/>
      <c r="G1226" s="11"/>
    </row>
    <row r="1227" spans="1:7" ht="12.75">
      <c r="A1227" s="12"/>
      <c r="B1227" s="10"/>
      <c r="C1227" s="10"/>
      <c r="D1227" s="10"/>
      <c r="E1227" s="10"/>
      <c r="F1227" s="10"/>
      <c r="G1227" s="11"/>
    </row>
    <row r="1228" spans="1:7" ht="12.75">
      <c r="A1228" s="12"/>
      <c r="B1228" s="10"/>
      <c r="C1228" s="10"/>
      <c r="D1228" s="10"/>
      <c r="E1228" s="10"/>
      <c r="F1228" s="10"/>
      <c r="G1228" s="11"/>
    </row>
    <row r="1229" spans="1:7" ht="12.75">
      <c r="A1229" s="12"/>
      <c r="B1229" s="10"/>
      <c r="C1229" s="10"/>
      <c r="D1229" s="10"/>
      <c r="E1229" s="10"/>
      <c r="F1229" s="10"/>
      <c r="G1229" s="11"/>
    </row>
    <row r="1230" spans="1:7" ht="12.75">
      <c r="A1230" s="12"/>
      <c r="B1230" s="10"/>
      <c r="C1230" s="10"/>
      <c r="D1230" s="10"/>
      <c r="E1230" s="10"/>
      <c r="F1230" s="10"/>
      <c r="G1230" s="11"/>
    </row>
    <row r="1231" spans="1:7" ht="12.75">
      <c r="A1231" s="12"/>
      <c r="B1231" s="10"/>
      <c r="C1231" s="10"/>
      <c r="D1231" s="10"/>
      <c r="E1231" s="10"/>
      <c r="F1231" s="10"/>
      <c r="G1231" s="11"/>
    </row>
    <row r="1232" spans="1:7" ht="12.75">
      <c r="A1232" s="12"/>
      <c r="B1232" s="10"/>
      <c r="C1232" s="10"/>
      <c r="D1232" s="10"/>
      <c r="E1232" s="10"/>
      <c r="F1232" s="10"/>
      <c r="G1232" s="11"/>
    </row>
    <row r="1233" spans="1:7" ht="12.75">
      <c r="A1233" s="12"/>
      <c r="B1233" s="10"/>
      <c r="C1233" s="10"/>
      <c r="D1233" s="10"/>
      <c r="E1233" s="10"/>
      <c r="F1233" s="10"/>
      <c r="G1233" s="11"/>
    </row>
    <row r="1234" spans="1:7" ht="12.75">
      <c r="A1234" s="12"/>
      <c r="B1234" s="10"/>
      <c r="C1234" s="10"/>
      <c r="D1234" s="10"/>
      <c r="E1234" s="10"/>
      <c r="F1234" s="10"/>
      <c r="G1234" s="11"/>
    </row>
    <row r="1235" spans="1:7" ht="12.75">
      <c r="A1235" s="12"/>
      <c r="B1235" s="10"/>
      <c r="C1235" s="10"/>
      <c r="D1235" s="10"/>
      <c r="E1235" s="10"/>
      <c r="F1235" s="10"/>
      <c r="G1235" s="11"/>
    </row>
    <row r="1236" spans="1:7" ht="12.75">
      <c r="A1236" s="12"/>
      <c r="B1236" s="10"/>
      <c r="C1236" s="10"/>
      <c r="D1236" s="10"/>
      <c r="E1236" s="10"/>
      <c r="F1236" s="10"/>
      <c r="G1236" s="11"/>
    </row>
    <row r="1237" spans="1:7" ht="12.75">
      <c r="A1237" s="12"/>
      <c r="B1237" s="10"/>
      <c r="C1237" s="10"/>
      <c r="D1237" s="10"/>
      <c r="E1237" s="10"/>
      <c r="F1237" s="10"/>
      <c r="G1237" s="11"/>
    </row>
    <row r="1238" spans="1:7" ht="12.75">
      <c r="A1238" s="12"/>
      <c r="B1238" s="10"/>
      <c r="C1238" s="10"/>
      <c r="D1238" s="10"/>
      <c r="E1238" s="10"/>
      <c r="F1238" s="10"/>
      <c r="G1238" s="11"/>
    </row>
    <row r="1239" spans="1:7" ht="12.75">
      <c r="A1239" s="12"/>
      <c r="B1239" s="10"/>
      <c r="C1239" s="10"/>
      <c r="D1239" s="10"/>
      <c r="E1239" s="10"/>
      <c r="F1239" s="10"/>
      <c r="G1239" s="11"/>
    </row>
    <row r="1240" spans="1:7" ht="12.75">
      <c r="A1240" s="12"/>
      <c r="B1240" s="10"/>
      <c r="C1240" s="10"/>
      <c r="D1240" s="10"/>
      <c r="E1240" s="10"/>
      <c r="F1240" s="10"/>
      <c r="G1240" s="11"/>
    </row>
    <row r="1241" spans="1:7" ht="12.75">
      <c r="A1241" s="12"/>
      <c r="B1241" s="10"/>
      <c r="C1241" s="10"/>
      <c r="D1241" s="10"/>
      <c r="E1241" s="10"/>
      <c r="F1241" s="10"/>
      <c r="G1241" s="11"/>
    </row>
    <row r="1242" spans="1:7" ht="12.75">
      <c r="A1242" s="12"/>
      <c r="B1242" s="10"/>
      <c r="C1242" s="10"/>
      <c r="D1242" s="10"/>
      <c r="E1242" s="10"/>
      <c r="F1242" s="10"/>
      <c r="G1242" s="11"/>
    </row>
    <row r="1243" spans="1:7" ht="12.75">
      <c r="A1243" s="12"/>
      <c r="B1243" s="10"/>
      <c r="C1243" s="10"/>
      <c r="D1243" s="10"/>
      <c r="E1243" s="10"/>
      <c r="F1243" s="10"/>
      <c r="G1243" s="11"/>
    </row>
    <row r="1244" spans="1:7" ht="12.75">
      <c r="A1244" s="12"/>
      <c r="B1244" s="10"/>
      <c r="C1244" s="10"/>
      <c r="D1244" s="10"/>
      <c r="E1244" s="10"/>
      <c r="F1244" s="10"/>
      <c r="G1244" s="11"/>
    </row>
    <row r="1245" spans="1:7" ht="12.75">
      <c r="A1245" s="12"/>
      <c r="B1245" s="10"/>
      <c r="C1245" s="10"/>
      <c r="D1245" s="10"/>
      <c r="E1245" s="10"/>
      <c r="F1245" s="10"/>
      <c r="G1245" s="11"/>
    </row>
    <row r="1246" spans="1:7" ht="12.75">
      <c r="A1246" s="12"/>
      <c r="B1246" s="10"/>
      <c r="C1246" s="10"/>
      <c r="D1246" s="10"/>
      <c r="E1246" s="10"/>
      <c r="F1246" s="10"/>
      <c r="G1246" s="11"/>
    </row>
    <row r="1247" spans="1:7" ht="12.75">
      <c r="A1247" s="12"/>
      <c r="B1247" s="10"/>
      <c r="C1247" s="10"/>
      <c r="D1247" s="10"/>
      <c r="E1247" s="10"/>
      <c r="F1247" s="10"/>
      <c r="G1247" s="11"/>
    </row>
    <row r="1248" spans="1:7" ht="12.75">
      <c r="A1248" s="12"/>
      <c r="B1248" s="10"/>
      <c r="C1248" s="10"/>
      <c r="D1248" s="10"/>
      <c r="E1248" s="10"/>
      <c r="F1248" s="10"/>
      <c r="G1248" s="11"/>
    </row>
    <row r="1249" spans="1:7" ht="12.75">
      <c r="A1249" s="12"/>
      <c r="B1249" s="10"/>
      <c r="C1249" s="10"/>
      <c r="D1249" s="10"/>
      <c r="E1249" s="10"/>
      <c r="F1249" s="10"/>
      <c r="G1249" s="11"/>
    </row>
    <row r="1250" spans="1:7" ht="12.75">
      <c r="A1250" s="12"/>
      <c r="B1250" s="10"/>
      <c r="C1250" s="10"/>
      <c r="D1250" s="10"/>
      <c r="E1250" s="10"/>
      <c r="F1250" s="10"/>
      <c r="G1250" s="11"/>
    </row>
    <row r="1251" spans="1:7" ht="12.75">
      <c r="A1251" s="12"/>
      <c r="B1251" s="10"/>
      <c r="C1251" s="10"/>
      <c r="D1251" s="10"/>
      <c r="E1251" s="10"/>
      <c r="F1251" s="10"/>
      <c r="G1251" s="11"/>
    </row>
    <row r="1252" spans="1:7" ht="12.75">
      <c r="A1252" s="12"/>
      <c r="B1252" s="10"/>
      <c r="C1252" s="10"/>
      <c r="D1252" s="10"/>
      <c r="E1252" s="10"/>
      <c r="F1252" s="10"/>
      <c r="G1252" s="11"/>
    </row>
    <row r="1253" spans="1:7" ht="12.75">
      <c r="A1253" s="12"/>
      <c r="B1253" s="10"/>
      <c r="C1253" s="10"/>
      <c r="D1253" s="10"/>
      <c r="E1253" s="10"/>
      <c r="F1253" s="10"/>
      <c r="G1253" s="11"/>
    </row>
    <row r="1254" spans="1:7" ht="12.75">
      <c r="A1254" s="12"/>
      <c r="B1254" s="10"/>
      <c r="C1254" s="10"/>
      <c r="D1254" s="10"/>
      <c r="E1254" s="10"/>
      <c r="F1254" s="10"/>
      <c r="G1254" s="11"/>
    </row>
    <row r="1255" spans="1:7" ht="12.75">
      <c r="A1255" s="12"/>
      <c r="B1255" s="10"/>
      <c r="C1255" s="10"/>
      <c r="D1255" s="10"/>
      <c r="E1255" s="10"/>
      <c r="F1255" s="10"/>
      <c r="G1255" s="11"/>
    </row>
    <row r="1256" spans="1:7" ht="12.75">
      <c r="A1256" s="12"/>
      <c r="B1256" s="10"/>
      <c r="C1256" s="10"/>
      <c r="D1256" s="10"/>
      <c r="E1256" s="10"/>
      <c r="F1256" s="10"/>
      <c r="G1256" s="11"/>
    </row>
    <row r="1257" spans="1:7" ht="12.75">
      <c r="A1257" s="12"/>
      <c r="B1257" s="10"/>
      <c r="C1257" s="10"/>
      <c r="D1257" s="10"/>
      <c r="E1257" s="10"/>
      <c r="F1257" s="10"/>
      <c r="G1257" s="11"/>
    </row>
    <row r="1258" spans="1:7" ht="12.75">
      <c r="A1258" s="12"/>
      <c r="B1258" s="10"/>
      <c r="C1258" s="10"/>
      <c r="D1258" s="10"/>
      <c r="E1258" s="10"/>
      <c r="F1258" s="10"/>
      <c r="G1258" s="11"/>
    </row>
    <row r="1259" spans="1:7" ht="12.75">
      <c r="A1259" s="12"/>
      <c r="B1259" s="10"/>
      <c r="C1259" s="10"/>
      <c r="D1259" s="10"/>
      <c r="E1259" s="10"/>
      <c r="F1259" s="10"/>
      <c r="G1259" s="11"/>
    </row>
    <row r="1260" spans="1:7" ht="12.75">
      <c r="A1260" s="12"/>
      <c r="B1260" s="10"/>
      <c r="C1260" s="10"/>
      <c r="D1260" s="10"/>
      <c r="E1260" s="10"/>
      <c r="F1260" s="10"/>
      <c r="G1260" s="11"/>
    </row>
    <row r="1261" spans="1:7" ht="12.75">
      <c r="A1261" s="12"/>
      <c r="B1261" s="10"/>
      <c r="C1261" s="10"/>
      <c r="D1261" s="10"/>
      <c r="E1261" s="10"/>
      <c r="F1261" s="10"/>
      <c r="G1261" s="11"/>
    </row>
    <row r="1262" spans="1:7" ht="12.75">
      <c r="A1262" s="12"/>
      <c r="B1262" s="10"/>
      <c r="C1262" s="10"/>
      <c r="D1262" s="10"/>
      <c r="E1262" s="10"/>
      <c r="F1262" s="10"/>
      <c r="G1262" s="11"/>
    </row>
    <row r="1263" spans="1:7" ht="12.75">
      <c r="A1263" s="12"/>
      <c r="B1263" s="10"/>
      <c r="C1263" s="10"/>
      <c r="D1263" s="10"/>
      <c r="E1263" s="10"/>
      <c r="F1263" s="10"/>
      <c r="G1263" s="11"/>
    </row>
    <row r="1264" spans="1:7" ht="12.75">
      <c r="A1264" s="12"/>
      <c r="B1264" s="10"/>
      <c r="C1264" s="10"/>
      <c r="D1264" s="10"/>
      <c r="E1264" s="10"/>
      <c r="F1264" s="10"/>
      <c r="G1264" s="11"/>
    </row>
    <row r="1265" spans="1:7" ht="12.75">
      <c r="A1265" s="12"/>
      <c r="B1265" s="10"/>
      <c r="C1265" s="10"/>
      <c r="D1265" s="10"/>
      <c r="E1265" s="10"/>
      <c r="F1265" s="10"/>
      <c r="G1265" s="11"/>
    </row>
    <row r="1266" spans="1:7" ht="12.75">
      <c r="A1266" s="12"/>
      <c r="B1266" s="10"/>
      <c r="C1266" s="10"/>
      <c r="D1266" s="10"/>
      <c r="E1266" s="10"/>
      <c r="F1266" s="10"/>
      <c r="G1266" s="11"/>
    </row>
    <row r="1267" spans="1:7" ht="12.75">
      <c r="A1267" s="12"/>
      <c r="B1267" s="10"/>
      <c r="C1267" s="10"/>
      <c r="D1267" s="10"/>
      <c r="E1267" s="10"/>
      <c r="F1267" s="10"/>
      <c r="G1267" s="11"/>
    </row>
    <row r="1268" spans="1:7" ht="12.75">
      <c r="A1268" s="12"/>
      <c r="B1268" s="10"/>
      <c r="C1268" s="10"/>
      <c r="D1268" s="10"/>
      <c r="E1268" s="10"/>
      <c r="F1268" s="10"/>
      <c r="G1268" s="11"/>
    </row>
    <row r="1269" spans="1:7" ht="12.75">
      <c r="A1269" s="12"/>
      <c r="B1269" s="10"/>
      <c r="C1269" s="10"/>
      <c r="D1269" s="10"/>
      <c r="E1269" s="10"/>
      <c r="F1269" s="10"/>
      <c r="G1269" s="11"/>
    </row>
    <row r="1270" spans="1:7" ht="12.75">
      <c r="A1270" s="12"/>
      <c r="B1270" s="10"/>
      <c r="C1270" s="10"/>
      <c r="D1270" s="10"/>
      <c r="E1270" s="10"/>
      <c r="F1270" s="10"/>
      <c r="G1270" s="11"/>
    </row>
    <row r="1271" spans="1:7" ht="12.75">
      <c r="A1271" s="12"/>
      <c r="B1271" s="10"/>
      <c r="C1271" s="10"/>
      <c r="D1271" s="10"/>
      <c r="E1271" s="10"/>
      <c r="F1271" s="10"/>
      <c r="G1271" s="11"/>
    </row>
    <row r="1272" spans="1:7" ht="12.75">
      <c r="A1272" s="12"/>
      <c r="B1272" s="10"/>
      <c r="C1272" s="10"/>
      <c r="D1272" s="10"/>
      <c r="E1272" s="10"/>
      <c r="F1272" s="10"/>
      <c r="G1272" s="11"/>
    </row>
    <row r="1273" spans="1:7" ht="12.75">
      <c r="A1273" s="12"/>
      <c r="B1273" s="10"/>
      <c r="C1273" s="10"/>
      <c r="D1273" s="10"/>
      <c r="E1273" s="10"/>
      <c r="F1273" s="10"/>
      <c r="G1273" s="11"/>
    </row>
    <row r="1274" spans="1:7" ht="12.75">
      <c r="A1274" s="12"/>
      <c r="B1274" s="10"/>
      <c r="C1274" s="10"/>
      <c r="D1274" s="10"/>
      <c r="E1274" s="10"/>
      <c r="F1274" s="10"/>
      <c r="G1274" s="11"/>
    </row>
    <row r="1275" spans="1:7" ht="12.75">
      <c r="A1275" s="12"/>
      <c r="B1275" s="10"/>
      <c r="C1275" s="10"/>
      <c r="D1275" s="10"/>
      <c r="E1275" s="10"/>
      <c r="F1275" s="10"/>
      <c r="G1275" s="11"/>
    </row>
    <row r="1276" spans="1:7" ht="12.75">
      <c r="A1276" s="12"/>
      <c r="B1276" s="10"/>
      <c r="C1276" s="10"/>
      <c r="D1276" s="10"/>
      <c r="E1276" s="10"/>
      <c r="F1276" s="10"/>
      <c r="G1276" s="11"/>
    </row>
    <row r="1277" spans="1:7" ht="12.75">
      <c r="A1277" s="12"/>
      <c r="B1277" s="10"/>
      <c r="C1277" s="10"/>
      <c r="D1277" s="10"/>
      <c r="E1277" s="10"/>
      <c r="F1277" s="10"/>
      <c r="G1277" s="11"/>
    </row>
    <row r="1278" spans="1:7" ht="12.75">
      <c r="A1278" s="12"/>
      <c r="B1278" s="10"/>
      <c r="C1278" s="10"/>
      <c r="D1278" s="10"/>
      <c r="E1278" s="10"/>
      <c r="F1278" s="10"/>
      <c r="G1278" s="11"/>
    </row>
    <row r="1279" spans="1:7" ht="12.75">
      <c r="A1279" s="12"/>
      <c r="B1279" s="10"/>
      <c r="C1279" s="10"/>
      <c r="D1279" s="10"/>
      <c r="E1279" s="10"/>
      <c r="F1279" s="10"/>
      <c r="G1279" s="11"/>
    </row>
    <row r="1280" spans="1:7" ht="12.75">
      <c r="A1280" s="12"/>
      <c r="B1280" s="10"/>
      <c r="C1280" s="10"/>
      <c r="D1280" s="10"/>
      <c r="E1280" s="10"/>
      <c r="F1280" s="10"/>
      <c r="G1280" s="11"/>
    </row>
    <row r="1281" spans="1:7" ht="12.75">
      <c r="A1281" s="12"/>
      <c r="B1281" s="10"/>
      <c r="C1281" s="10"/>
      <c r="D1281" s="10"/>
      <c r="E1281" s="10"/>
      <c r="F1281" s="10"/>
      <c r="G1281" s="11"/>
    </row>
    <row r="1282" spans="1:7" ht="12.75">
      <c r="A1282" s="12"/>
      <c r="B1282" s="10"/>
      <c r="C1282" s="10"/>
      <c r="D1282" s="10"/>
      <c r="E1282" s="10"/>
      <c r="F1282" s="10"/>
      <c r="G1282" s="11"/>
    </row>
    <row r="1283" spans="1:7" ht="12.75">
      <c r="A1283" s="12"/>
      <c r="B1283" s="10"/>
      <c r="C1283" s="10"/>
      <c r="D1283" s="10"/>
      <c r="E1283" s="10"/>
      <c r="F1283" s="10"/>
      <c r="G1283" s="11"/>
    </row>
    <row r="1284" spans="1:7" ht="12.75">
      <c r="A1284" s="12"/>
      <c r="B1284" s="10"/>
      <c r="C1284" s="10"/>
      <c r="D1284" s="10"/>
      <c r="E1284" s="10"/>
      <c r="F1284" s="10"/>
      <c r="G1284" s="11"/>
    </row>
    <row r="1285" spans="1:7" ht="12.75">
      <c r="A1285" s="12"/>
      <c r="B1285" s="10"/>
      <c r="C1285" s="10"/>
      <c r="D1285" s="10"/>
      <c r="E1285" s="10"/>
      <c r="F1285" s="10"/>
      <c r="G1285" s="11"/>
    </row>
    <row r="1286" spans="1:7" ht="12.75">
      <c r="A1286" s="12"/>
      <c r="B1286" s="10"/>
      <c r="C1286" s="10"/>
      <c r="D1286" s="10"/>
      <c r="E1286" s="10"/>
      <c r="F1286" s="10"/>
      <c r="G1286" s="11"/>
    </row>
    <row r="1287" spans="1:7" ht="12.75">
      <c r="A1287" s="12"/>
      <c r="B1287" s="10"/>
      <c r="C1287" s="10"/>
      <c r="D1287" s="10"/>
      <c r="E1287" s="10"/>
      <c r="F1287" s="10"/>
      <c r="G1287" s="11"/>
    </row>
    <row r="1288" spans="1:7" ht="12.75">
      <c r="A1288" s="12"/>
      <c r="B1288" s="10"/>
      <c r="C1288" s="10"/>
      <c r="D1288" s="10"/>
      <c r="E1288" s="10"/>
      <c r="F1288" s="10"/>
      <c r="G1288" s="11"/>
    </row>
    <row r="1289" spans="1:7" ht="12.75">
      <c r="A1289" s="12"/>
      <c r="B1289" s="10"/>
      <c r="C1289" s="10"/>
      <c r="D1289" s="10"/>
      <c r="E1289" s="10"/>
      <c r="F1289" s="10"/>
      <c r="G1289" s="11"/>
    </row>
    <row r="1290" spans="1:7" ht="12.75">
      <c r="A1290" s="12"/>
      <c r="B1290" s="10"/>
      <c r="C1290" s="10"/>
      <c r="D1290" s="10"/>
      <c r="E1290" s="10"/>
      <c r="F1290" s="10"/>
      <c r="G1290" s="11"/>
    </row>
    <row r="1291" spans="1:7" ht="12.75">
      <c r="A1291" s="12"/>
      <c r="B1291" s="10"/>
      <c r="C1291" s="10"/>
      <c r="D1291" s="10"/>
      <c r="E1291" s="10"/>
      <c r="F1291" s="10"/>
      <c r="G1291" s="11"/>
    </row>
    <row r="1292" spans="1:7" ht="12.75">
      <c r="A1292" s="12"/>
      <c r="B1292" s="10"/>
      <c r="C1292" s="10"/>
      <c r="D1292" s="10"/>
      <c r="E1292" s="10"/>
      <c r="F1292" s="10"/>
      <c r="G1292" s="11"/>
    </row>
    <row r="1293" spans="1:7" ht="12.75">
      <c r="A1293" s="12"/>
      <c r="B1293" s="10"/>
      <c r="C1293" s="10"/>
      <c r="D1293" s="10"/>
      <c r="E1293" s="10"/>
      <c r="F1293" s="10"/>
      <c r="G1293" s="11"/>
    </row>
    <row r="1294" spans="1:7" ht="12.75">
      <c r="A1294" s="12"/>
      <c r="B1294" s="10"/>
      <c r="C1294" s="10"/>
      <c r="D1294" s="10"/>
      <c r="E1294" s="10"/>
      <c r="F1294" s="10"/>
      <c r="G1294" s="11"/>
    </row>
    <row r="1295" spans="1:7" ht="12.75">
      <c r="A1295" s="12"/>
      <c r="B1295" s="10"/>
      <c r="C1295" s="10"/>
      <c r="D1295" s="10"/>
      <c r="E1295" s="10"/>
      <c r="F1295" s="10"/>
      <c r="G1295" s="11"/>
    </row>
    <row r="1296" spans="1:7" ht="12.75">
      <c r="A1296" s="12"/>
      <c r="B1296" s="10"/>
      <c r="C1296" s="10"/>
      <c r="D1296" s="10"/>
      <c r="E1296" s="10"/>
      <c r="F1296" s="10"/>
      <c r="G1296" s="11"/>
    </row>
    <row r="1297" spans="1:7" ht="12.75">
      <c r="A1297" s="12"/>
      <c r="B1297" s="10"/>
      <c r="C1297" s="10"/>
      <c r="D1297" s="10"/>
      <c r="E1297" s="10"/>
      <c r="F1297" s="10"/>
      <c r="G1297" s="11"/>
    </row>
    <row r="1298" spans="1:7" ht="12.75">
      <c r="A1298" s="12"/>
      <c r="B1298" s="10"/>
      <c r="C1298" s="10"/>
      <c r="D1298" s="10"/>
      <c r="E1298" s="10"/>
      <c r="F1298" s="10"/>
      <c r="G1298" s="11"/>
    </row>
    <row r="1299" spans="1:7" ht="12.75">
      <c r="A1299" s="12"/>
      <c r="B1299" s="10"/>
      <c r="C1299" s="10"/>
      <c r="D1299" s="10"/>
      <c r="E1299" s="10"/>
      <c r="F1299" s="10"/>
      <c r="G1299" s="11"/>
    </row>
    <row r="1300" spans="1:7" ht="12.75">
      <c r="A1300" s="12"/>
      <c r="B1300" s="10"/>
      <c r="C1300" s="10"/>
      <c r="D1300" s="10"/>
      <c r="E1300" s="10"/>
      <c r="F1300" s="10"/>
      <c r="G1300" s="11"/>
    </row>
    <row r="1301" spans="1:7" ht="12.75">
      <c r="A1301" s="12"/>
      <c r="B1301" s="10"/>
      <c r="C1301" s="10"/>
      <c r="D1301" s="10"/>
      <c r="E1301" s="10"/>
      <c r="F1301" s="10"/>
      <c r="G1301" s="11"/>
    </row>
    <row r="1302" spans="1:7" ht="12.75">
      <c r="A1302" s="12"/>
      <c r="B1302" s="10"/>
      <c r="C1302" s="10"/>
      <c r="D1302" s="10"/>
      <c r="E1302" s="10"/>
      <c r="F1302" s="10"/>
      <c r="G1302" s="11"/>
    </row>
    <row r="1303" spans="1:7" ht="12.75">
      <c r="A1303" s="12"/>
      <c r="B1303" s="10"/>
      <c r="C1303" s="10"/>
      <c r="D1303" s="10"/>
      <c r="E1303" s="10"/>
      <c r="F1303" s="10"/>
      <c r="G1303" s="11"/>
    </row>
    <row r="1304" spans="1:7" ht="12.75">
      <c r="A1304" s="12"/>
      <c r="B1304" s="10"/>
      <c r="C1304" s="10"/>
      <c r="D1304" s="10"/>
      <c r="E1304" s="10"/>
      <c r="F1304" s="10"/>
      <c r="G1304" s="11"/>
    </row>
    <row r="1305" spans="1:7" ht="12.75">
      <c r="A1305" s="12"/>
      <c r="B1305" s="10"/>
      <c r="C1305" s="10"/>
      <c r="D1305" s="10"/>
      <c r="E1305" s="10"/>
      <c r="F1305" s="10"/>
      <c r="G1305" s="11"/>
    </row>
    <row r="1306" spans="1:7" ht="12.75">
      <c r="A1306" s="12"/>
      <c r="B1306" s="10"/>
      <c r="C1306" s="10"/>
      <c r="D1306" s="10"/>
      <c r="E1306" s="10"/>
      <c r="F1306" s="10"/>
      <c r="G1306" s="11"/>
    </row>
    <row r="1307" spans="1:7" ht="12.75">
      <c r="A1307" s="12"/>
      <c r="B1307" s="10"/>
      <c r="C1307" s="10"/>
      <c r="D1307" s="10"/>
      <c r="E1307" s="10"/>
      <c r="F1307" s="10"/>
      <c r="G1307" s="11"/>
    </row>
    <row r="1308" spans="1:7" ht="12.75">
      <c r="A1308" s="12"/>
      <c r="B1308" s="10"/>
      <c r="C1308" s="10"/>
      <c r="D1308" s="10"/>
      <c r="E1308" s="10"/>
      <c r="F1308" s="10"/>
      <c r="G1308" s="11"/>
    </row>
    <row r="1309" spans="1:7" ht="12.75">
      <c r="A1309" s="12"/>
      <c r="B1309" s="10"/>
      <c r="C1309" s="10"/>
      <c r="D1309" s="10"/>
      <c r="E1309" s="10"/>
      <c r="F1309" s="10"/>
      <c r="G1309" s="11"/>
    </row>
    <row r="1310" spans="1:7" ht="12.75">
      <c r="A1310" s="12"/>
      <c r="B1310" s="10"/>
      <c r="C1310" s="10"/>
      <c r="D1310" s="10"/>
      <c r="E1310" s="10"/>
      <c r="F1310" s="10"/>
      <c r="G1310" s="11"/>
    </row>
    <row r="1311" spans="1:7" ht="12.75">
      <c r="A1311" s="12"/>
      <c r="B1311" s="10"/>
      <c r="C1311" s="10"/>
      <c r="D1311" s="10"/>
      <c r="E1311" s="10"/>
      <c r="F1311" s="10"/>
      <c r="G1311" s="11"/>
    </row>
    <row r="1312" spans="1:7" ht="12.75">
      <c r="A1312" s="12"/>
      <c r="B1312" s="10"/>
      <c r="C1312" s="10"/>
      <c r="D1312" s="10"/>
      <c r="E1312" s="10"/>
      <c r="F1312" s="10"/>
      <c r="G1312" s="11"/>
    </row>
    <row r="1313" spans="1:7" ht="12.75">
      <c r="A1313" s="12"/>
      <c r="B1313" s="10"/>
      <c r="C1313" s="10"/>
      <c r="D1313" s="10"/>
      <c r="E1313" s="10"/>
      <c r="F1313" s="10"/>
      <c r="G1313" s="11"/>
    </row>
    <row r="1314" spans="1:7" ht="12.75">
      <c r="A1314" s="12"/>
      <c r="B1314" s="10"/>
      <c r="C1314" s="10"/>
      <c r="D1314" s="10"/>
      <c r="E1314" s="10"/>
      <c r="F1314" s="10"/>
      <c r="G1314" s="11"/>
    </row>
    <row r="1315" spans="1:7" ht="12.75">
      <c r="A1315" s="12"/>
      <c r="B1315" s="10"/>
      <c r="C1315" s="10"/>
      <c r="D1315" s="10"/>
      <c r="E1315" s="10"/>
      <c r="F1315" s="10"/>
      <c r="G1315" s="11"/>
    </row>
    <row r="1316" spans="1:7" ht="12.75">
      <c r="A1316" s="12"/>
      <c r="B1316" s="10"/>
      <c r="C1316" s="10"/>
      <c r="D1316" s="10"/>
      <c r="E1316" s="10"/>
      <c r="F1316" s="10"/>
      <c r="G1316" s="11"/>
    </row>
    <row r="1317" spans="1:7" ht="12.75">
      <c r="A1317" s="12"/>
      <c r="B1317" s="10"/>
      <c r="C1317" s="10"/>
      <c r="D1317" s="10"/>
      <c r="E1317" s="10"/>
      <c r="F1317" s="10"/>
      <c r="G1317" s="11"/>
    </row>
    <row r="1318" spans="1:7" ht="12.75">
      <c r="A1318" s="12"/>
      <c r="B1318" s="10"/>
      <c r="C1318" s="10"/>
      <c r="D1318" s="10"/>
      <c r="E1318" s="10"/>
      <c r="F1318" s="10"/>
      <c r="G1318" s="11"/>
    </row>
    <row r="1319" spans="1:7" ht="12.75">
      <c r="A1319" s="12"/>
      <c r="B1319" s="10"/>
      <c r="C1319" s="10"/>
      <c r="D1319" s="10"/>
      <c r="E1319" s="10"/>
      <c r="F1319" s="10"/>
      <c r="G1319" s="11"/>
    </row>
    <row r="1320" spans="1:7" ht="12.75">
      <c r="A1320" s="12"/>
      <c r="B1320" s="10"/>
      <c r="C1320" s="10"/>
      <c r="D1320" s="10"/>
      <c r="E1320" s="10"/>
      <c r="F1320" s="10"/>
      <c r="G1320" s="11"/>
    </row>
    <row r="1321" spans="1:7" ht="12.75">
      <c r="A1321" s="12"/>
      <c r="B1321" s="10"/>
      <c r="C1321" s="10"/>
      <c r="D1321" s="10"/>
      <c r="E1321" s="10"/>
      <c r="F1321" s="10"/>
      <c r="G1321" s="11"/>
    </row>
    <row r="1322" spans="1:7" ht="12.75">
      <c r="A1322" s="12"/>
      <c r="B1322" s="10"/>
      <c r="C1322" s="10"/>
      <c r="D1322" s="10"/>
      <c r="E1322" s="10"/>
      <c r="F1322" s="10"/>
      <c r="G1322" s="11"/>
    </row>
    <row r="1323" spans="1:7" ht="12.75">
      <c r="A1323" s="12"/>
      <c r="B1323" s="10"/>
      <c r="C1323" s="10"/>
      <c r="D1323" s="10"/>
      <c r="E1323" s="10"/>
      <c r="F1323" s="10"/>
      <c r="G1323" s="11"/>
    </row>
    <row r="1324" spans="1:7" ht="12.75">
      <c r="A1324" s="12"/>
      <c r="B1324" s="10"/>
      <c r="C1324" s="10"/>
      <c r="D1324" s="10"/>
      <c r="E1324" s="10"/>
      <c r="F1324" s="10"/>
      <c r="G1324" s="11"/>
    </row>
    <row r="1325" spans="1:7" ht="12.75">
      <c r="A1325" s="12"/>
      <c r="B1325" s="10"/>
      <c r="C1325" s="10"/>
      <c r="D1325" s="10"/>
      <c r="E1325" s="10"/>
      <c r="F1325" s="10"/>
      <c r="G1325" s="11"/>
    </row>
    <row r="1326" spans="1:7" ht="12.75">
      <c r="A1326" s="12"/>
      <c r="B1326" s="10"/>
      <c r="C1326" s="10"/>
      <c r="D1326" s="10"/>
      <c r="E1326" s="10"/>
      <c r="F1326" s="10"/>
      <c r="G1326" s="11"/>
    </row>
    <row r="1327" spans="1:7" ht="12.75">
      <c r="A1327" s="12"/>
      <c r="B1327" s="10"/>
      <c r="C1327" s="10"/>
      <c r="D1327" s="10"/>
      <c r="E1327" s="10"/>
      <c r="F1327" s="10"/>
      <c r="G1327" s="11"/>
    </row>
    <row r="1328" spans="1:7" ht="12.75">
      <c r="A1328" s="12"/>
      <c r="B1328" s="10"/>
      <c r="C1328" s="10"/>
      <c r="D1328" s="10"/>
      <c r="E1328" s="10"/>
      <c r="F1328" s="10"/>
      <c r="G1328" s="11"/>
    </row>
    <row r="1329" spans="1:7" ht="12.75">
      <c r="A1329" s="12"/>
      <c r="B1329" s="10"/>
      <c r="C1329" s="10"/>
      <c r="D1329" s="10"/>
      <c r="E1329" s="10"/>
      <c r="F1329" s="10"/>
      <c r="G1329" s="11"/>
    </row>
    <row r="1330" spans="1:7" ht="12.75">
      <c r="A1330" s="12"/>
      <c r="B1330" s="10"/>
      <c r="C1330" s="10"/>
      <c r="D1330" s="10"/>
      <c r="E1330" s="10"/>
      <c r="F1330" s="10"/>
      <c r="G1330" s="11"/>
    </row>
    <row r="1331" spans="1:7" ht="12.75">
      <c r="A1331" s="12"/>
      <c r="B1331" s="10"/>
      <c r="C1331" s="10"/>
      <c r="D1331" s="10"/>
      <c r="E1331" s="10"/>
      <c r="F1331" s="10"/>
      <c r="G1331" s="11"/>
    </row>
    <row r="1332" spans="1:7" ht="12.75">
      <c r="A1332" s="12"/>
      <c r="B1332" s="10"/>
      <c r="C1332" s="10"/>
      <c r="D1332" s="10"/>
      <c r="E1332" s="10"/>
      <c r="F1332" s="10"/>
      <c r="G1332" s="11"/>
    </row>
    <row r="1333" spans="1:7" ht="12.75">
      <c r="A1333" s="12"/>
      <c r="B1333" s="10"/>
      <c r="C1333" s="10"/>
      <c r="D1333" s="10"/>
      <c r="E1333" s="10"/>
      <c r="F1333" s="10"/>
      <c r="G1333" s="11"/>
    </row>
    <row r="1334" spans="1:7" ht="12.75">
      <c r="A1334" s="12"/>
      <c r="B1334" s="10"/>
      <c r="C1334" s="10"/>
      <c r="D1334" s="10"/>
      <c r="E1334" s="10"/>
      <c r="F1334" s="10"/>
      <c r="G1334" s="11"/>
    </row>
    <row r="1335" spans="1:7" ht="12.75">
      <c r="A1335" s="12"/>
      <c r="B1335" s="10"/>
      <c r="C1335" s="10"/>
      <c r="D1335" s="10"/>
      <c r="E1335" s="10"/>
      <c r="F1335" s="10"/>
      <c r="G1335" s="11"/>
    </row>
    <row r="1336" spans="1:7" ht="12.75">
      <c r="A1336" s="12"/>
      <c r="B1336" s="10"/>
      <c r="C1336" s="10"/>
      <c r="D1336" s="10"/>
      <c r="E1336" s="10"/>
      <c r="F1336" s="10"/>
      <c r="G1336" s="11"/>
    </row>
    <row r="1337" spans="1:7" ht="12.75">
      <c r="A1337" s="12"/>
      <c r="B1337" s="10"/>
      <c r="C1337" s="10"/>
      <c r="D1337" s="10"/>
      <c r="E1337" s="10"/>
      <c r="F1337" s="10"/>
      <c r="G1337" s="11"/>
    </row>
    <row r="1338" spans="1:7" ht="12.75">
      <c r="A1338" s="12"/>
      <c r="B1338" s="10"/>
      <c r="C1338" s="10"/>
      <c r="D1338" s="10"/>
      <c r="E1338" s="10"/>
      <c r="F1338" s="10"/>
      <c r="G1338" s="11"/>
    </row>
    <row r="1339" spans="1:7" ht="12.75">
      <c r="A1339" s="12"/>
      <c r="B1339" s="10"/>
      <c r="C1339" s="10"/>
      <c r="D1339" s="10"/>
      <c r="E1339" s="10"/>
      <c r="F1339" s="10"/>
      <c r="G1339" s="11"/>
    </row>
    <row r="1340" spans="1:7" ht="12.75">
      <c r="A1340" s="12"/>
      <c r="B1340" s="10"/>
      <c r="C1340" s="10"/>
      <c r="D1340" s="10"/>
      <c r="E1340" s="10"/>
      <c r="F1340" s="10"/>
      <c r="G1340" s="11"/>
    </row>
    <row r="1341" spans="1:7" ht="12.75">
      <c r="A1341" s="12"/>
      <c r="B1341" s="10"/>
      <c r="C1341" s="10"/>
      <c r="D1341" s="10"/>
      <c r="E1341" s="10"/>
      <c r="F1341" s="10"/>
      <c r="G1341" s="11"/>
    </row>
    <row r="1342" spans="1:7" ht="12.75">
      <c r="A1342" s="12"/>
      <c r="B1342" s="10"/>
      <c r="C1342" s="10"/>
      <c r="D1342" s="10"/>
      <c r="E1342" s="10"/>
      <c r="F1342" s="10"/>
      <c r="G1342" s="11"/>
    </row>
    <row r="1343" spans="1:7" ht="12.75">
      <c r="A1343" s="12"/>
      <c r="B1343" s="10"/>
      <c r="C1343" s="10"/>
      <c r="D1343" s="10"/>
      <c r="E1343" s="10"/>
      <c r="F1343" s="10"/>
      <c r="G1343" s="11"/>
    </row>
    <row r="1344" spans="1:7" ht="12.75">
      <c r="A1344" s="12"/>
      <c r="B1344" s="10"/>
      <c r="C1344" s="10"/>
      <c r="D1344" s="10"/>
      <c r="E1344" s="10"/>
      <c r="F1344" s="10"/>
      <c r="G1344" s="11"/>
    </row>
    <row r="1345" spans="1:7" ht="12.75">
      <c r="A1345" s="12"/>
      <c r="B1345" s="10"/>
      <c r="C1345" s="10"/>
      <c r="D1345" s="10"/>
      <c r="E1345" s="10"/>
      <c r="F1345" s="10"/>
      <c r="G1345" s="11"/>
    </row>
    <row r="1346" spans="1:7" ht="12.75">
      <c r="A1346" s="12"/>
      <c r="B1346" s="10"/>
      <c r="C1346" s="10"/>
      <c r="D1346" s="10"/>
      <c r="E1346" s="10"/>
      <c r="F1346" s="10"/>
      <c r="G1346" s="11"/>
    </row>
    <row r="1347" spans="1:7" ht="12.75">
      <c r="A1347" s="12"/>
      <c r="B1347" s="10"/>
      <c r="C1347" s="10"/>
      <c r="D1347" s="10"/>
      <c r="E1347" s="10"/>
      <c r="F1347" s="10"/>
      <c r="G1347" s="11"/>
    </row>
    <row r="1348" spans="1:7" ht="12.75">
      <c r="A1348" s="12"/>
      <c r="B1348" s="10"/>
      <c r="C1348" s="10"/>
      <c r="D1348" s="10"/>
      <c r="E1348" s="10"/>
      <c r="F1348" s="10"/>
      <c r="G1348" s="11"/>
    </row>
    <row r="1349" spans="1:7" ht="12.75">
      <c r="A1349" s="12"/>
      <c r="B1349" s="10"/>
      <c r="C1349" s="10"/>
      <c r="D1349" s="10"/>
      <c r="E1349" s="10"/>
      <c r="F1349" s="10"/>
      <c r="G1349" s="11"/>
    </row>
    <row r="1350" spans="1:7" ht="12.75">
      <c r="A1350" s="12"/>
      <c r="B1350" s="10"/>
      <c r="C1350" s="10"/>
      <c r="D1350" s="10"/>
      <c r="E1350" s="10"/>
      <c r="F1350" s="10"/>
      <c r="G1350" s="11"/>
    </row>
    <row r="1351" spans="1:7" ht="12.75">
      <c r="A1351" s="12"/>
      <c r="B1351" s="10"/>
      <c r="C1351" s="10"/>
      <c r="D1351" s="10"/>
      <c r="E1351" s="10"/>
      <c r="F1351" s="10"/>
      <c r="G1351" s="11"/>
    </row>
    <row r="1352" spans="1:7" ht="12.75">
      <c r="A1352" s="12"/>
      <c r="B1352" s="10"/>
      <c r="C1352" s="10"/>
      <c r="D1352" s="10"/>
      <c r="E1352" s="10"/>
      <c r="F1352" s="10"/>
      <c r="G1352" s="11"/>
    </row>
    <row r="1353" spans="1:7" ht="12.75">
      <c r="A1353" s="12"/>
      <c r="B1353" s="10"/>
      <c r="C1353" s="10"/>
      <c r="D1353" s="10"/>
      <c r="E1353" s="10"/>
      <c r="F1353" s="10"/>
      <c r="G1353" s="11"/>
    </row>
    <row r="1354" spans="1:7" ht="12.75">
      <c r="A1354" s="12"/>
      <c r="B1354" s="10"/>
      <c r="C1354" s="10"/>
      <c r="D1354" s="10"/>
      <c r="E1354" s="10"/>
      <c r="F1354" s="10"/>
      <c r="G1354" s="11"/>
    </row>
    <row r="1355" spans="1:7" ht="12.75">
      <c r="A1355" s="12"/>
      <c r="B1355" s="10"/>
      <c r="C1355" s="10"/>
      <c r="D1355" s="10"/>
      <c r="E1355" s="10"/>
      <c r="F1355" s="10"/>
      <c r="G1355" s="11"/>
    </row>
    <row r="1356" spans="1:7" ht="12.75">
      <c r="A1356" s="12"/>
      <c r="B1356" s="10"/>
      <c r="C1356" s="10"/>
      <c r="D1356" s="10"/>
      <c r="E1356" s="10"/>
      <c r="F1356" s="10"/>
      <c r="G1356" s="11"/>
    </row>
    <row r="1357" spans="1:7" ht="12.75">
      <c r="A1357" s="12"/>
      <c r="B1357" s="10"/>
      <c r="C1357" s="10"/>
      <c r="D1357" s="10"/>
      <c r="E1357" s="10"/>
      <c r="F1357" s="10"/>
      <c r="G1357" s="11"/>
    </row>
    <row r="1358" spans="1:7" ht="12.75">
      <c r="A1358" s="12"/>
      <c r="B1358" s="10"/>
      <c r="C1358" s="10"/>
      <c r="D1358" s="10"/>
      <c r="E1358" s="10"/>
      <c r="F1358" s="10"/>
      <c r="G1358" s="11"/>
    </row>
    <row r="1359" spans="1:7" ht="12.75">
      <c r="A1359" s="12"/>
      <c r="B1359" s="10"/>
      <c r="C1359" s="10"/>
      <c r="D1359" s="10"/>
      <c r="E1359" s="10"/>
      <c r="F1359" s="10"/>
      <c r="G1359" s="11"/>
    </row>
    <row r="1360" spans="1:7" ht="12.75">
      <c r="A1360" s="12"/>
      <c r="B1360" s="10"/>
      <c r="C1360" s="10"/>
      <c r="D1360" s="10"/>
      <c r="E1360" s="10"/>
      <c r="F1360" s="10"/>
      <c r="G1360" s="11"/>
    </row>
    <row r="1361" spans="1:7" ht="12.75">
      <c r="A1361" s="12"/>
      <c r="B1361" s="10"/>
      <c r="C1361" s="10"/>
      <c r="D1361" s="10"/>
      <c r="E1361" s="10"/>
      <c r="F1361" s="10"/>
      <c r="G1361" s="11"/>
    </row>
    <row r="1362" spans="1:7" ht="12.75">
      <c r="A1362" s="12"/>
      <c r="B1362" s="10"/>
      <c r="C1362" s="10"/>
      <c r="D1362" s="10"/>
      <c r="E1362" s="10"/>
      <c r="F1362" s="10"/>
      <c r="G1362" s="11"/>
    </row>
    <row r="1363" spans="1:7" ht="12.75">
      <c r="A1363" s="12"/>
      <c r="B1363" s="10"/>
      <c r="C1363" s="10"/>
      <c r="D1363" s="10"/>
      <c r="E1363" s="10"/>
      <c r="F1363" s="10"/>
      <c r="G1363" s="11"/>
    </row>
    <row r="1364" spans="1:7" ht="12.75">
      <c r="A1364" s="12"/>
      <c r="B1364" s="10"/>
      <c r="C1364" s="10"/>
      <c r="D1364" s="10"/>
      <c r="E1364" s="10"/>
      <c r="F1364" s="10"/>
      <c r="G1364" s="11"/>
    </row>
    <row r="1365" spans="1:7" ht="12.75">
      <c r="A1365" s="12"/>
      <c r="B1365" s="10"/>
      <c r="C1365" s="10"/>
      <c r="D1365" s="10"/>
      <c r="E1365" s="10"/>
      <c r="F1365" s="10"/>
      <c r="G1365" s="11"/>
    </row>
    <row r="1366" spans="1:7" ht="12.75">
      <c r="A1366" s="12"/>
      <c r="B1366" s="10"/>
      <c r="C1366" s="10"/>
      <c r="D1366" s="10"/>
      <c r="E1366" s="10"/>
      <c r="F1366" s="10"/>
      <c r="G1366" s="11"/>
    </row>
    <row r="1367" spans="1:7" ht="12.75">
      <c r="A1367" s="12"/>
      <c r="B1367" s="10"/>
      <c r="C1367" s="10"/>
      <c r="D1367" s="10"/>
      <c r="E1367" s="10"/>
      <c r="F1367" s="10"/>
      <c r="G1367" s="11"/>
    </row>
    <row r="1368" spans="1:7" ht="12.75">
      <c r="A1368" s="12"/>
      <c r="B1368" s="10"/>
      <c r="C1368" s="10"/>
      <c r="D1368" s="10"/>
      <c r="E1368" s="10"/>
      <c r="F1368" s="10"/>
      <c r="G1368" s="11"/>
    </row>
    <row r="1369" spans="1:7" ht="12.75">
      <c r="A1369" s="12"/>
      <c r="B1369" s="10"/>
      <c r="C1369" s="10"/>
      <c r="D1369" s="10"/>
      <c r="E1369" s="10"/>
      <c r="F1369" s="10"/>
      <c r="G1369" s="11"/>
    </row>
    <row r="1370" spans="1:7" ht="12.75">
      <c r="A1370" s="12"/>
      <c r="B1370" s="10"/>
      <c r="C1370" s="10"/>
      <c r="D1370" s="10"/>
      <c r="E1370" s="10"/>
      <c r="F1370" s="10"/>
      <c r="G1370" s="11"/>
    </row>
    <row r="1371" spans="1:7" ht="12.75">
      <c r="A1371" s="12"/>
      <c r="B1371" s="10"/>
      <c r="C1371" s="10"/>
      <c r="D1371" s="10"/>
      <c r="E1371" s="10"/>
      <c r="F1371" s="10"/>
      <c r="G1371" s="11"/>
    </row>
    <row r="1372" spans="1:7" ht="12.75">
      <c r="A1372" s="12"/>
      <c r="B1372" s="10"/>
      <c r="C1372" s="10"/>
      <c r="D1372" s="10"/>
      <c r="E1372" s="10"/>
      <c r="F1372" s="10"/>
      <c r="G1372" s="11"/>
    </row>
    <row r="1373" spans="1:7" ht="12.75">
      <c r="A1373" s="12"/>
      <c r="B1373" s="10"/>
      <c r="C1373" s="10"/>
      <c r="D1373" s="10"/>
      <c r="E1373" s="10"/>
      <c r="F1373" s="10"/>
      <c r="G1373" s="11"/>
    </row>
    <row r="1374" spans="1:7" ht="12.75">
      <c r="A1374" s="12"/>
      <c r="B1374" s="10"/>
      <c r="C1374" s="10"/>
      <c r="D1374" s="10"/>
      <c r="E1374" s="10"/>
      <c r="F1374" s="10"/>
      <c r="G1374" s="11"/>
    </row>
    <row r="1375" spans="1:7" ht="12.75">
      <c r="A1375" s="12"/>
      <c r="B1375" s="10"/>
      <c r="C1375" s="10"/>
      <c r="D1375" s="10"/>
      <c r="E1375" s="10"/>
      <c r="F1375" s="10"/>
      <c r="G1375" s="11"/>
    </row>
    <row r="1376" spans="1:7" ht="12.75">
      <c r="A1376" s="12"/>
      <c r="B1376" s="10"/>
      <c r="C1376" s="10"/>
      <c r="D1376" s="10"/>
      <c r="E1376" s="10"/>
      <c r="F1376" s="10"/>
      <c r="G1376" s="11"/>
    </row>
    <row r="1377" spans="1:7" ht="12.75">
      <c r="A1377" s="12"/>
      <c r="B1377" s="10"/>
      <c r="C1377" s="10"/>
      <c r="D1377" s="10"/>
      <c r="E1377" s="10"/>
      <c r="F1377" s="10"/>
      <c r="G1377" s="11"/>
    </row>
    <row r="1378" spans="1:7" ht="12.75">
      <c r="A1378" s="12"/>
      <c r="B1378" s="10"/>
      <c r="C1378" s="10"/>
      <c r="D1378" s="10"/>
      <c r="E1378" s="10"/>
      <c r="F1378" s="10"/>
      <c r="G1378" s="11"/>
    </row>
    <row r="1379" spans="1:7" ht="12.75">
      <c r="A1379" s="12"/>
      <c r="B1379" s="10"/>
      <c r="C1379" s="10"/>
      <c r="D1379" s="10"/>
      <c r="E1379" s="10"/>
      <c r="F1379" s="10"/>
      <c r="G1379" s="11"/>
    </row>
    <row r="1380" spans="1:7" ht="12.75">
      <c r="A1380" s="12"/>
      <c r="B1380" s="10"/>
      <c r="C1380" s="10"/>
      <c r="D1380" s="10"/>
      <c r="E1380" s="10"/>
      <c r="F1380" s="10"/>
      <c r="G1380" s="11"/>
    </row>
    <row r="1381" spans="1:7" ht="12.75">
      <c r="A1381" s="12"/>
      <c r="B1381" s="10"/>
      <c r="C1381" s="10"/>
      <c r="D1381" s="10"/>
      <c r="E1381" s="10"/>
      <c r="F1381" s="10"/>
      <c r="G1381" s="11"/>
    </row>
    <row r="1382" spans="1:7" ht="12.75">
      <c r="A1382" s="12"/>
      <c r="B1382" s="10"/>
      <c r="C1382" s="10"/>
      <c r="D1382" s="10"/>
      <c r="E1382" s="10"/>
      <c r="F1382" s="10"/>
      <c r="G1382" s="11"/>
    </row>
    <row r="1383" spans="1:7" ht="12.75">
      <c r="A1383" s="12"/>
      <c r="B1383" s="10"/>
      <c r="C1383" s="10"/>
      <c r="D1383" s="10"/>
      <c r="E1383" s="10"/>
      <c r="F1383" s="10"/>
      <c r="G1383" s="11"/>
    </row>
    <row r="1384" spans="1:7" ht="12.75">
      <c r="A1384" s="12"/>
      <c r="B1384" s="10"/>
      <c r="C1384" s="10"/>
      <c r="D1384" s="10"/>
      <c r="E1384" s="10"/>
      <c r="F1384" s="10"/>
      <c r="G1384" s="11"/>
    </row>
    <row r="1385" spans="1:7" ht="12.75">
      <c r="A1385" s="12"/>
      <c r="B1385" s="10"/>
      <c r="C1385" s="10"/>
      <c r="D1385" s="10"/>
      <c r="E1385" s="10"/>
      <c r="F1385" s="10"/>
      <c r="G1385" s="11"/>
    </row>
    <row r="1386" spans="1:7" ht="12.75">
      <c r="A1386" s="12"/>
      <c r="B1386" s="10"/>
      <c r="C1386" s="10"/>
      <c r="D1386" s="10"/>
      <c r="E1386" s="10"/>
      <c r="F1386" s="10"/>
      <c r="G1386" s="11"/>
    </row>
    <row r="1387" spans="1:7" ht="12.75">
      <c r="A1387" s="12"/>
      <c r="B1387" s="10"/>
      <c r="C1387" s="10"/>
      <c r="D1387" s="10"/>
      <c r="E1387" s="10"/>
      <c r="F1387" s="10"/>
      <c r="G1387" s="11"/>
    </row>
    <row r="1388" spans="1:7" ht="12.75">
      <c r="A1388" s="12"/>
      <c r="B1388" s="10"/>
      <c r="C1388" s="10"/>
      <c r="D1388" s="10"/>
      <c r="E1388" s="10"/>
      <c r="F1388" s="10"/>
      <c r="G1388" s="11"/>
    </row>
    <row r="1389" spans="1:7" ht="12.75">
      <c r="A1389" s="12"/>
      <c r="B1389" s="10"/>
      <c r="C1389" s="10"/>
      <c r="D1389" s="10"/>
      <c r="E1389" s="10"/>
      <c r="F1389" s="10"/>
      <c r="G1389" s="11"/>
    </row>
    <row r="1390" spans="1:7" ht="12.75">
      <c r="A1390" s="12"/>
      <c r="B1390" s="10"/>
      <c r="C1390" s="10"/>
      <c r="D1390" s="10"/>
      <c r="E1390" s="10"/>
      <c r="F1390" s="10"/>
      <c r="G1390" s="11"/>
    </row>
    <row r="1391" spans="1:7" ht="12.75">
      <c r="A1391" s="12"/>
      <c r="B1391" s="10"/>
      <c r="C1391" s="10"/>
      <c r="D1391" s="10"/>
      <c r="E1391" s="10"/>
      <c r="F1391" s="10"/>
      <c r="G1391" s="11"/>
    </row>
    <row r="1392" spans="1:7" ht="12.75">
      <c r="A1392" s="12"/>
      <c r="B1392" s="10"/>
      <c r="C1392" s="10"/>
      <c r="D1392" s="10"/>
      <c r="E1392" s="10"/>
      <c r="F1392" s="10"/>
      <c r="G1392" s="11"/>
    </row>
    <row r="1393" spans="1:7" ht="12.75">
      <c r="A1393" s="12"/>
      <c r="B1393" s="10"/>
      <c r="C1393" s="10"/>
      <c r="D1393" s="10"/>
      <c r="E1393" s="10"/>
      <c r="F1393" s="10"/>
      <c r="G1393" s="11"/>
    </row>
    <row r="1394" spans="1:7" ht="12.75">
      <c r="A1394" s="12"/>
      <c r="B1394" s="10"/>
      <c r="C1394" s="10"/>
      <c r="D1394" s="10"/>
      <c r="E1394" s="10"/>
      <c r="F1394" s="10"/>
      <c r="G1394" s="11"/>
    </row>
    <row r="1395" spans="1:7" ht="12.75">
      <c r="A1395" s="12"/>
      <c r="B1395" s="10"/>
      <c r="C1395" s="10"/>
      <c r="D1395" s="10"/>
      <c r="E1395" s="10"/>
      <c r="F1395" s="10"/>
      <c r="G1395" s="11"/>
    </row>
    <row r="1396" spans="1:7" ht="12.75">
      <c r="A1396" s="12"/>
      <c r="B1396" s="10"/>
      <c r="C1396" s="10"/>
      <c r="D1396" s="10"/>
      <c r="E1396" s="10"/>
      <c r="F1396" s="10"/>
      <c r="G1396" s="11"/>
    </row>
    <row r="1397" spans="1:7" ht="12.75">
      <c r="A1397" s="12"/>
      <c r="B1397" s="10"/>
      <c r="C1397" s="10"/>
      <c r="D1397" s="10"/>
      <c r="E1397" s="10"/>
      <c r="F1397" s="10"/>
      <c r="G1397" s="11"/>
    </row>
    <row r="1398" spans="1:7" ht="12.75">
      <c r="A1398" s="12"/>
      <c r="B1398" s="10"/>
      <c r="C1398" s="10"/>
      <c r="D1398" s="10"/>
      <c r="E1398" s="10"/>
      <c r="F1398" s="10"/>
      <c r="G1398" s="11"/>
    </row>
    <row r="1399" spans="1:7" ht="12.75">
      <c r="A1399" s="12"/>
      <c r="B1399" s="10"/>
      <c r="C1399" s="10"/>
      <c r="D1399" s="10"/>
      <c r="E1399" s="10"/>
      <c r="F1399" s="10"/>
      <c r="G1399" s="11"/>
    </row>
    <row r="1400" spans="1:7" ht="12.75">
      <c r="A1400" s="12"/>
      <c r="B1400" s="10"/>
      <c r="C1400" s="10"/>
      <c r="D1400" s="10"/>
      <c r="E1400" s="10"/>
      <c r="F1400" s="10"/>
      <c r="G1400" s="11"/>
    </row>
    <row r="1401" spans="1:7" ht="12.75">
      <c r="A1401" s="12"/>
      <c r="B1401" s="10"/>
      <c r="C1401" s="10"/>
      <c r="D1401" s="10"/>
      <c r="E1401" s="10"/>
      <c r="F1401" s="10"/>
      <c r="G1401" s="11"/>
    </row>
    <row r="1402" spans="1:7" ht="12.75">
      <c r="A1402" s="12"/>
      <c r="B1402" s="10"/>
      <c r="C1402" s="10"/>
      <c r="D1402" s="10"/>
      <c r="E1402" s="10"/>
      <c r="F1402" s="10"/>
      <c r="G1402" s="11"/>
    </row>
    <row r="1403" spans="1:7" ht="12.75">
      <c r="A1403" s="12"/>
      <c r="B1403" s="10"/>
      <c r="C1403" s="10"/>
      <c r="D1403" s="10"/>
      <c r="E1403" s="10"/>
      <c r="F1403" s="10"/>
      <c r="G1403" s="11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</sheetData>
  <sheetProtection/>
  <mergeCells count="1">
    <mergeCell ref="D14:F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32"/>
  <sheetViews>
    <sheetView zoomScalePageLayoutView="0" workbookViewId="0" topLeftCell="A442">
      <selection activeCell="H354" sqref="H354"/>
    </sheetView>
  </sheetViews>
  <sheetFormatPr defaultColWidth="9.125" defaultRowHeight="12.75"/>
  <cols>
    <col min="1" max="1" width="51.25390625" style="1" customWidth="1"/>
    <col min="2" max="2" width="4.75390625" style="31" customWidth="1"/>
    <col min="3" max="3" width="4.875" style="31" customWidth="1"/>
    <col min="4" max="4" width="4.375" style="31" customWidth="1"/>
    <col min="5" max="5" width="2.875" style="31" customWidth="1"/>
    <col min="6" max="6" width="3.125" style="31" customWidth="1"/>
    <col min="7" max="7" width="7.125" style="1" customWidth="1"/>
    <col min="8" max="8" width="11.75390625" style="1" customWidth="1"/>
    <col min="9" max="9" width="6.625" style="52" customWidth="1"/>
    <col min="10" max="10" width="4.75390625" style="49" customWidth="1"/>
    <col min="11" max="16384" width="9.125" style="1" customWidth="1"/>
  </cols>
  <sheetData>
    <row r="1" spans="1:10" s="6" customFormat="1" ht="12.75">
      <c r="A1" s="45"/>
      <c r="B1" s="5"/>
      <c r="C1" s="5"/>
      <c r="E1" s="5"/>
      <c r="F1" s="5"/>
      <c r="G1" s="5" t="s">
        <v>434</v>
      </c>
      <c r="H1" s="4"/>
      <c r="I1" s="52"/>
      <c r="J1" s="7"/>
    </row>
    <row r="2" spans="1:10" s="6" customFormat="1" ht="12.75">
      <c r="A2" s="3"/>
      <c r="B2" s="5"/>
      <c r="C2" s="5"/>
      <c r="E2" s="5"/>
      <c r="F2" s="5"/>
      <c r="G2" s="5" t="s">
        <v>256</v>
      </c>
      <c r="I2" s="52"/>
      <c r="J2" s="7"/>
    </row>
    <row r="3" spans="1:10" s="6" customFormat="1" ht="12.75">
      <c r="A3" s="7"/>
      <c r="B3" s="5"/>
      <c r="C3" s="5"/>
      <c r="E3" s="5"/>
      <c r="F3" s="5"/>
      <c r="G3" s="5" t="s">
        <v>257</v>
      </c>
      <c r="I3" s="52"/>
      <c r="J3" s="7"/>
    </row>
    <row r="4" spans="1:10" s="6" customFormat="1" ht="14.25" customHeight="1">
      <c r="A4" s="3"/>
      <c r="B4" s="5"/>
      <c r="C4" s="5"/>
      <c r="E4" s="5"/>
      <c r="F4" s="5"/>
      <c r="G4" s="5" t="s">
        <v>418</v>
      </c>
      <c r="H4" s="4"/>
      <c r="I4" s="52"/>
      <c r="J4" s="7"/>
    </row>
    <row r="5" spans="1:10" s="6" customFormat="1" ht="14.25" customHeight="1" hidden="1">
      <c r="A5" s="3"/>
      <c r="B5" s="4"/>
      <c r="C5" s="5"/>
      <c r="D5" s="4" t="s">
        <v>341</v>
      </c>
      <c r="E5" s="4"/>
      <c r="F5" s="4"/>
      <c r="G5" s="4"/>
      <c r="H5" s="4"/>
      <c r="I5" s="52"/>
      <c r="J5" s="7"/>
    </row>
    <row r="6" spans="1:10" s="6" customFormat="1" ht="14.25" customHeight="1" hidden="1">
      <c r="A6" s="3"/>
      <c r="B6" s="4"/>
      <c r="C6" s="5"/>
      <c r="D6" s="4" t="s">
        <v>342</v>
      </c>
      <c r="E6" s="4"/>
      <c r="F6" s="4"/>
      <c r="G6" s="4"/>
      <c r="H6" s="4"/>
      <c r="I6" s="52"/>
      <c r="J6" s="7"/>
    </row>
    <row r="7" spans="1:10" s="6" customFormat="1" ht="18.75" hidden="1">
      <c r="A7" s="43"/>
      <c r="B7" s="5"/>
      <c r="C7" s="5"/>
      <c r="D7" s="44" t="s">
        <v>343</v>
      </c>
      <c r="E7" s="44"/>
      <c r="F7" s="44"/>
      <c r="G7" s="44"/>
      <c r="H7" s="44"/>
      <c r="I7" s="52"/>
      <c r="J7" s="7"/>
    </row>
    <row r="9" spans="1:10" s="6" customFormat="1" ht="22.5" customHeight="1">
      <c r="A9" s="38" t="s">
        <v>322</v>
      </c>
      <c r="B9" s="5"/>
      <c r="C9" s="5"/>
      <c r="D9" s="5"/>
      <c r="E9" s="5"/>
      <c r="F9" s="5"/>
      <c r="G9" s="5"/>
      <c r="I9" s="52"/>
      <c r="J9" s="7"/>
    </row>
    <row r="10" spans="1:10" s="6" customFormat="1" ht="12" customHeight="1">
      <c r="A10" s="38" t="s">
        <v>323</v>
      </c>
      <c r="B10" s="5"/>
      <c r="C10" s="5"/>
      <c r="D10" s="5"/>
      <c r="E10" s="5"/>
      <c r="F10" s="5"/>
      <c r="G10" s="5"/>
      <c r="I10" s="52"/>
      <c r="J10" s="7"/>
    </row>
    <row r="11" spans="1:10" s="6" customFormat="1" ht="12.75" customHeight="1">
      <c r="A11" s="38" t="s">
        <v>419</v>
      </c>
      <c r="B11" s="5"/>
      <c r="C11" s="5"/>
      <c r="D11" s="5"/>
      <c r="E11" s="5"/>
      <c r="F11" s="5"/>
      <c r="G11" s="5"/>
      <c r="I11" s="52"/>
      <c r="J11" s="7"/>
    </row>
    <row r="12" spans="1:10" s="6" customFormat="1" ht="13.5" customHeight="1">
      <c r="A12" s="8"/>
      <c r="B12" s="5"/>
      <c r="C12" s="5"/>
      <c r="D12" s="5"/>
      <c r="E12" s="5"/>
      <c r="F12" s="5"/>
      <c r="G12" s="5"/>
      <c r="H12" s="46"/>
      <c r="I12" s="52"/>
      <c r="J12" s="7"/>
    </row>
    <row r="13" spans="1:10" s="6" customFormat="1" ht="13.5" customHeight="1">
      <c r="A13" s="8"/>
      <c r="B13" s="5"/>
      <c r="C13" s="5"/>
      <c r="D13" s="5"/>
      <c r="E13" s="5"/>
      <c r="F13" s="5"/>
      <c r="G13" s="5"/>
      <c r="H13" s="9" t="s">
        <v>295</v>
      </c>
      <c r="I13" s="52"/>
      <c r="J13" s="7"/>
    </row>
    <row r="14" spans="1:10" s="2" customFormat="1" ht="52.5" customHeight="1">
      <c r="A14" s="56" t="s">
        <v>251</v>
      </c>
      <c r="B14" s="39" t="s">
        <v>254</v>
      </c>
      <c r="C14" s="39" t="s">
        <v>255</v>
      </c>
      <c r="D14" s="210" t="s">
        <v>252</v>
      </c>
      <c r="E14" s="211"/>
      <c r="F14" s="212"/>
      <c r="G14" s="39" t="s">
        <v>300</v>
      </c>
      <c r="H14" s="39" t="s">
        <v>253</v>
      </c>
      <c r="I14" s="52" t="s">
        <v>420</v>
      </c>
      <c r="J14" s="49"/>
    </row>
    <row r="15" spans="1:10" s="17" customFormat="1" ht="12.75">
      <c r="A15" s="57" t="s">
        <v>124</v>
      </c>
      <c r="B15" s="27" t="s">
        <v>232</v>
      </c>
      <c r="C15" s="27"/>
      <c r="D15" s="26"/>
      <c r="E15" s="26"/>
      <c r="F15" s="26"/>
      <c r="G15" s="18"/>
      <c r="H15" s="23">
        <f>H16+H20+H29+H40+H44+H51+H34</f>
        <v>1044014.6</v>
      </c>
      <c r="I15" s="53"/>
      <c r="J15" s="50"/>
    </row>
    <row r="16" spans="1:8" ht="27.75" customHeight="1">
      <c r="A16" s="58" t="s">
        <v>219</v>
      </c>
      <c r="B16" s="29" t="s">
        <v>232</v>
      </c>
      <c r="C16" s="29" t="s">
        <v>234</v>
      </c>
      <c r="D16" s="26"/>
      <c r="E16" s="26"/>
      <c r="F16" s="26"/>
      <c r="G16" s="20"/>
      <c r="H16" s="25">
        <f>H17</f>
        <v>2340</v>
      </c>
    </row>
    <row r="17" spans="1:8" ht="45" customHeight="1">
      <c r="A17" s="55" t="s">
        <v>125</v>
      </c>
      <c r="B17" s="28" t="s">
        <v>232</v>
      </c>
      <c r="C17" s="28" t="s">
        <v>234</v>
      </c>
      <c r="D17" s="10" t="s">
        <v>110</v>
      </c>
      <c r="E17" s="10" t="s">
        <v>233</v>
      </c>
      <c r="F17" s="10" t="s">
        <v>233</v>
      </c>
      <c r="G17" s="19"/>
      <c r="H17" s="24">
        <f>H18</f>
        <v>2340</v>
      </c>
    </row>
    <row r="18" spans="1:8" ht="15" customHeight="1">
      <c r="A18" s="55" t="s">
        <v>163</v>
      </c>
      <c r="B18" s="28" t="s">
        <v>232</v>
      </c>
      <c r="C18" s="28" t="s">
        <v>234</v>
      </c>
      <c r="D18" s="10" t="s">
        <v>110</v>
      </c>
      <c r="E18" s="10" t="s">
        <v>235</v>
      </c>
      <c r="F18" s="10" t="s">
        <v>233</v>
      </c>
      <c r="G18" s="19"/>
      <c r="H18" s="24">
        <f>H19</f>
        <v>2340</v>
      </c>
    </row>
    <row r="19" spans="1:8" ht="18" customHeight="1">
      <c r="A19" s="55" t="s">
        <v>164</v>
      </c>
      <c r="B19" s="28" t="s">
        <v>232</v>
      </c>
      <c r="C19" s="28" t="s">
        <v>234</v>
      </c>
      <c r="D19" s="10" t="s">
        <v>110</v>
      </c>
      <c r="E19" s="10" t="s">
        <v>235</v>
      </c>
      <c r="F19" s="10" t="s">
        <v>233</v>
      </c>
      <c r="G19" s="19" t="s">
        <v>238</v>
      </c>
      <c r="H19" s="24">
        <v>2340</v>
      </c>
    </row>
    <row r="20" spans="1:10" s="17" customFormat="1" ht="41.25" customHeight="1">
      <c r="A20" s="59" t="s">
        <v>301</v>
      </c>
      <c r="B20" s="29" t="s">
        <v>232</v>
      </c>
      <c r="C20" s="29" t="s">
        <v>235</v>
      </c>
      <c r="D20" s="26"/>
      <c r="E20" s="26"/>
      <c r="F20" s="26"/>
      <c r="G20" s="20"/>
      <c r="H20" s="25">
        <f>H21</f>
        <v>23700</v>
      </c>
      <c r="I20" s="53"/>
      <c r="J20" s="50"/>
    </row>
    <row r="21" spans="1:8" ht="41.25" customHeight="1">
      <c r="A21" s="55" t="s">
        <v>125</v>
      </c>
      <c r="B21" s="28" t="s">
        <v>232</v>
      </c>
      <c r="C21" s="28" t="s">
        <v>235</v>
      </c>
      <c r="D21" s="10" t="s">
        <v>110</v>
      </c>
      <c r="E21" s="10" t="s">
        <v>233</v>
      </c>
      <c r="F21" s="10" t="s">
        <v>233</v>
      </c>
      <c r="G21" s="19"/>
      <c r="H21" s="24">
        <f>H22+H25+H27</f>
        <v>23700</v>
      </c>
    </row>
    <row r="22" spans="1:8" ht="12.75">
      <c r="A22" s="55" t="s">
        <v>159</v>
      </c>
      <c r="B22" s="28" t="s">
        <v>232</v>
      </c>
      <c r="C22" s="28" t="s">
        <v>235</v>
      </c>
      <c r="D22" s="10" t="s">
        <v>110</v>
      </c>
      <c r="E22" s="10" t="s">
        <v>236</v>
      </c>
      <c r="F22" s="10" t="s">
        <v>233</v>
      </c>
      <c r="G22" s="19"/>
      <c r="H22" s="24">
        <f>H23</f>
        <v>18130</v>
      </c>
    </row>
    <row r="23" spans="1:8" ht="29.25" customHeight="1">
      <c r="A23" s="55" t="s">
        <v>103</v>
      </c>
      <c r="B23" s="28" t="s">
        <v>232</v>
      </c>
      <c r="C23" s="28" t="s">
        <v>235</v>
      </c>
      <c r="D23" s="10" t="s">
        <v>110</v>
      </c>
      <c r="E23" s="10" t="s">
        <v>236</v>
      </c>
      <c r="F23" s="10" t="s">
        <v>232</v>
      </c>
      <c r="G23" s="19"/>
      <c r="H23" s="24">
        <f>H24</f>
        <v>18130</v>
      </c>
    </row>
    <row r="24" spans="1:8" ht="12.75">
      <c r="A24" s="55" t="s">
        <v>164</v>
      </c>
      <c r="B24" s="28" t="s">
        <v>232</v>
      </c>
      <c r="C24" s="28" t="s">
        <v>235</v>
      </c>
      <c r="D24" s="10" t="s">
        <v>110</v>
      </c>
      <c r="E24" s="10" t="s">
        <v>236</v>
      </c>
      <c r="F24" s="10" t="s">
        <v>232</v>
      </c>
      <c r="G24" s="19" t="s">
        <v>238</v>
      </c>
      <c r="H24" s="24">
        <f>18930-800</f>
        <v>18130</v>
      </c>
    </row>
    <row r="25" spans="1:8" ht="30" customHeight="1">
      <c r="A25" s="55" t="s">
        <v>165</v>
      </c>
      <c r="B25" s="28" t="s">
        <v>232</v>
      </c>
      <c r="C25" s="28" t="s">
        <v>235</v>
      </c>
      <c r="D25" s="10" t="s">
        <v>110</v>
      </c>
      <c r="E25" s="10" t="s">
        <v>243</v>
      </c>
      <c r="F25" s="10" t="s">
        <v>233</v>
      </c>
      <c r="G25" s="19"/>
      <c r="H25" s="24">
        <f>H26</f>
        <v>2110</v>
      </c>
    </row>
    <row r="26" spans="1:8" ht="12.75">
      <c r="A26" s="55" t="s">
        <v>164</v>
      </c>
      <c r="B26" s="28" t="s">
        <v>232</v>
      </c>
      <c r="C26" s="28" t="s">
        <v>235</v>
      </c>
      <c r="D26" s="10" t="s">
        <v>110</v>
      </c>
      <c r="E26" s="10" t="s">
        <v>243</v>
      </c>
      <c r="F26" s="10" t="s">
        <v>233</v>
      </c>
      <c r="G26" s="19" t="s">
        <v>238</v>
      </c>
      <c r="H26" s="24">
        <v>2110</v>
      </c>
    </row>
    <row r="27" spans="1:8" ht="30" customHeight="1">
      <c r="A27" s="55" t="s">
        <v>166</v>
      </c>
      <c r="B27" s="28" t="s">
        <v>232</v>
      </c>
      <c r="C27" s="28" t="s">
        <v>235</v>
      </c>
      <c r="D27" s="10" t="s">
        <v>110</v>
      </c>
      <c r="E27" s="10" t="s">
        <v>244</v>
      </c>
      <c r="F27" s="10" t="s">
        <v>233</v>
      </c>
      <c r="G27" s="19"/>
      <c r="H27" s="24">
        <f>H28</f>
        <v>3460</v>
      </c>
    </row>
    <row r="28" spans="1:8" ht="12.75">
      <c r="A28" s="55" t="s">
        <v>164</v>
      </c>
      <c r="B28" s="28" t="s">
        <v>232</v>
      </c>
      <c r="C28" s="28" t="s">
        <v>235</v>
      </c>
      <c r="D28" s="10" t="s">
        <v>110</v>
      </c>
      <c r="E28" s="10" t="s">
        <v>244</v>
      </c>
      <c r="F28" s="10" t="s">
        <v>233</v>
      </c>
      <c r="G28" s="19" t="s">
        <v>238</v>
      </c>
      <c r="H28" s="24">
        <v>3460</v>
      </c>
    </row>
    <row r="29" spans="1:10" s="17" customFormat="1" ht="54" customHeight="1">
      <c r="A29" s="59" t="s">
        <v>167</v>
      </c>
      <c r="B29" s="29" t="s">
        <v>232</v>
      </c>
      <c r="C29" s="29" t="s">
        <v>236</v>
      </c>
      <c r="D29" s="26"/>
      <c r="E29" s="26"/>
      <c r="F29" s="26"/>
      <c r="G29" s="20"/>
      <c r="H29" s="25">
        <f>H30</f>
        <v>496158</v>
      </c>
      <c r="I29" s="53"/>
      <c r="J29" s="50"/>
    </row>
    <row r="30" spans="1:8" ht="38.25">
      <c r="A30" s="55" t="s">
        <v>125</v>
      </c>
      <c r="B30" s="28" t="s">
        <v>232</v>
      </c>
      <c r="C30" s="28" t="s">
        <v>236</v>
      </c>
      <c r="D30" s="10" t="s">
        <v>110</v>
      </c>
      <c r="E30" s="10" t="s">
        <v>233</v>
      </c>
      <c r="F30" s="10" t="s">
        <v>233</v>
      </c>
      <c r="G30" s="19"/>
      <c r="H30" s="24">
        <f>H31</f>
        <v>496158</v>
      </c>
    </row>
    <row r="31" spans="1:8" ht="12.75">
      <c r="A31" s="55" t="s">
        <v>159</v>
      </c>
      <c r="B31" s="28" t="s">
        <v>232</v>
      </c>
      <c r="C31" s="28" t="s">
        <v>236</v>
      </c>
      <c r="D31" s="10" t="s">
        <v>110</v>
      </c>
      <c r="E31" s="10" t="s">
        <v>236</v>
      </c>
      <c r="F31" s="10" t="s">
        <v>233</v>
      </c>
      <c r="G31" s="19"/>
      <c r="H31" s="24">
        <f>H32</f>
        <v>496158</v>
      </c>
    </row>
    <row r="32" spans="1:8" ht="27.75" customHeight="1">
      <c r="A32" s="55" t="s">
        <v>103</v>
      </c>
      <c r="B32" s="28" t="s">
        <v>232</v>
      </c>
      <c r="C32" s="28" t="s">
        <v>236</v>
      </c>
      <c r="D32" s="10" t="s">
        <v>110</v>
      </c>
      <c r="E32" s="10" t="s">
        <v>236</v>
      </c>
      <c r="F32" s="10" t="s">
        <v>232</v>
      </c>
      <c r="G32" s="19"/>
      <c r="H32" s="24">
        <f>H33</f>
        <v>496158</v>
      </c>
    </row>
    <row r="33" spans="1:8" ht="12.75">
      <c r="A33" s="55" t="s">
        <v>164</v>
      </c>
      <c r="B33" s="28" t="s">
        <v>232</v>
      </c>
      <c r="C33" s="28" t="s">
        <v>236</v>
      </c>
      <c r="D33" s="10" t="s">
        <v>110</v>
      </c>
      <c r="E33" s="10" t="s">
        <v>236</v>
      </c>
      <c r="F33" s="10" t="s">
        <v>232</v>
      </c>
      <c r="G33" s="19" t="s">
        <v>238</v>
      </c>
      <c r="H33" s="24">
        <f>507195-7837-1200-4000+2000</f>
        <v>496158</v>
      </c>
    </row>
    <row r="34" spans="1:10" s="17" customFormat="1" ht="12.75">
      <c r="A34" s="58" t="s">
        <v>404</v>
      </c>
      <c r="B34" s="29" t="s">
        <v>232</v>
      </c>
      <c r="C34" s="29" t="s">
        <v>240</v>
      </c>
      <c r="D34" s="26"/>
      <c r="E34" s="26"/>
      <c r="F34" s="26"/>
      <c r="G34" s="20"/>
      <c r="H34" s="25">
        <f>H35</f>
        <v>16682</v>
      </c>
      <c r="I34" s="53"/>
      <c r="J34" s="50"/>
    </row>
    <row r="35" spans="1:8" ht="12.75">
      <c r="A35" s="60" t="s">
        <v>405</v>
      </c>
      <c r="B35" s="28" t="s">
        <v>232</v>
      </c>
      <c r="C35" s="28" t="s">
        <v>240</v>
      </c>
      <c r="D35" s="10" t="s">
        <v>406</v>
      </c>
      <c r="E35" s="10" t="s">
        <v>233</v>
      </c>
      <c r="F35" s="10" t="s">
        <v>233</v>
      </c>
      <c r="G35" s="19"/>
      <c r="H35" s="24">
        <f>H36+H38</f>
        <v>16682</v>
      </c>
    </row>
    <row r="36" spans="1:8" ht="25.5">
      <c r="A36" s="55" t="s">
        <v>407</v>
      </c>
      <c r="B36" s="28" t="s">
        <v>232</v>
      </c>
      <c r="C36" s="28" t="s">
        <v>240</v>
      </c>
      <c r="D36" s="10" t="s">
        <v>406</v>
      </c>
      <c r="E36" s="10" t="s">
        <v>233</v>
      </c>
      <c r="F36" s="10" t="s">
        <v>234</v>
      </c>
      <c r="G36" s="19"/>
      <c r="H36" s="24">
        <f>H37</f>
        <v>1375</v>
      </c>
    </row>
    <row r="37" spans="1:8" ht="12.75">
      <c r="A37" s="55" t="s">
        <v>164</v>
      </c>
      <c r="B37" s="28" t="s">
        <v>232</v>
      </c>
      <c r="C37" s="28" t="s">
        <v>240</v>
      </c>
      <c r="D37" s="10" t="s">
        <v>406</v>
      </c>
      <c r="E37" s="10" t="s">
        <v>233</v>
      </c>
      <c r="F37" s="10" t="s">
        <v>234</v>
      </c>
      <c r="G37" s="19" t="s">
        <v>238</v>
      </c>
      <c r="H37" s="24">
        <v>1375</v>
      </c>
    </row>
    <row r="38" spans="1:8" ht="12.75">
      <c r="A38" s="55" t="s">
        <v>408</v>
      </c>
      <c r="B38" s="28" t="s">
        <v>232</v>
      </c>
      <c r="C38" s="28" t="s">
        <v>240</v>
      </c>
      <c r="D38" s="10" t="s">
        <v>406</v>
      </c>
      <c r="E38" s="10" t="s">
        <v>233</v>
      </c>
      <c r="F38" s="10" t="s">
        <v>235</v>
      </c>
      <c r="G38" s="19"/>
      <c r="H38" s="24">
        <f>H39</f>
        <v>15307</v>
      </c>
    </row>
    <row r="39" spans="1:8" ht="12.75">
      <c r="A39" s="55" t="s">
        <v>164</v>
      </c>
      <c r="B39" s="28" t="s">
        <v>232</v>
      </c>
      <c r="C39" s="28" t="s">
        <v>240</v>
      </c>
      <c r="D39" s="10" t="s">
        <v>406</v>
      </c>
      <c r="E39" s="10" t="s">
        <v>233</v>
      </c>
      <c r="F39" s="10" t="s">
        <v>235</v>
      </c>
      <c r="G39" s="19" t="s">
        <v>238</v>
      </c>
      <c r="H39" s="24">
        <v>15307</v>
      </c>
    </row>
    <row r="40" spans="1:10" s="17" customFormat="1" ht="28.5" customHeight="1">
      <c r="A40" s="58" t="s">
        <v>302</v>
      </c>
      <c r="B40" s="29" t="s">
        <v>232</v>
      </c>
      <c r="C40" s="29" t="s">
        <v>243</v>
      </c>
      <c r="D40" s="26"/>
      <c r="E40" s="26"/>
      <c r="F40" s="26"/>
      <c r="G40" s="20"/>
      <c r="H40" s="25">
        <f>H41</f>
        <v>185000</v>
      </c>
      <c r="I40" s="53"/>
      <c r="J40" s="50"/>
    </row>
    <row r="41" spans="1:8" ht="12.75" customHeight="1">
      <c r="A41" s="60" t="s">
        <v>155</v>
      </c>
      <c r="B41" s="28" t="s">
        <v>232</v>
      </c>
      <c r="C41" s="28" t="s">
        <v>243</v>
      </c>
      <c r="D41" s="10" t="s">
        <v>260</v>
      </c>
      <c r="E41" s="10" t="s">
        <v>233</v>
      </c>
      <c r="F41" s="10" t="s">
        <v>233</v>
      </c>
      <c r="G41" s="19"/>
      <c r="H41" s="24">
        <f>H42</f>
        <v>185000</v>
      </c>
    </row>
    <row r="42" spans="1:8" ht="12.75">
      <c r="A42" s="55" t="s">
        <v>150</v>
      </c>
      <c r="B42" s="28" t="s">
        <v>232</v>
      </c>
      <c r="C42" s="28" t="s">
        <v>243</v>
      </c>
      <c r="D42" s="10" t="s">
        <v>260</v>
      </c>
      <c r="E42" s="10" t="s">
        <v>235</v>
      </c>
      <c r="F42" s="10" t="s">
        <v>233</v>
      </c>
      <c r="G42" s="19"/>
      <c r="H42" s="24">
        <f>H43</f>
        <v>185000</v>
      </c>
    </row>
    <row r="43" spans="1:8" ht="12.75">
      <c r="A43" s="60" t="s">
        <v>108</v>
      </c>
      <c r="B43" s="28" t="s">
        <v>232</v>
      </c>
      <c r="C43" s="28" t="s">
        <v>243</v>
      </c>
      <c r="D43" s="10" t="s">
        <v>260</v>
      </c>
      <c r="E43" s="10" t="s">
        <v>235</v>
      </c>
      <c r="F43" s="10" t="s">
        <v>233</v>
      </c>
      <c r="G43" s="19" t="s">
        <v>114</v>
      </c>
      <c r="H43" s="24">
        <f>190000-5000</f>
        <v>185000</v>
      </c>
    </row>
    <row r="44" spans="1:10" s="17" customFormat="1" ht="16.5" customHeight="1">
      <c r="A44" s="59" t="s">
        <v>156</v>
      </c>
      <c r="B44" s="29" t="s">
        <v>232</v>
      </c>
      <c r="C44" s="29" t="s">
        <v>244</v>
      </c>
      <c r="D44" s="26"/>
      <c r="E44" s="26"/>
      <c r="F44" s="26"/>
      <c r="G44" s="20"/>
      <c r="H44" s="25">
        <f>H45</f>
        <v>17000</v>
      </c>
      <c r="I44" s="53"/>
      <c r="J44" s="50"/>
    </row>
    <row r="45" spans="1:8" ht="12.75">
      <c r="A45" s="55" t="s">
        <v>156</v>
      </c>
      <c r="B45" s="28" t="s">
        <v>232</v>
      </c>
      <c r="C45" s="28" t="s">
        <v>244</v>
      </c>
      <c r="D45" s="10" t="s">
        <v>263</v>
      </c>
      <c r="E45" s="10" t="s">
        <v>233</v>
      </c>
      <c r="F45" s="10" t="s">
        <v>233</v>
      </c>
      <c r="G45" s="19"/>
      <c r="H45" s="24">
        <f>H46</f>
        <v>17000</v>
      </c>
    </row>
    <row r="46" spans="1:8" ht="12.75">
      <c r="A46" s="55" t="s">
        <v>151</v>
      </c>
      <c r="B46" s="28" t="s">
        <v>232</v>
      </c>
      <c r="C46" s="28" t="s">
        <v>244</v>
      </c>
      <c r="D46" s="10" t="s">
        <v>263</v>
      </c>
      <c r="E46" s="10" t="s">
        <v>237</v>
      </c>
      <c r="F46" s="10" t="s">
        <v>233</v>
      </c>
      <c r="G46" s="19"/>
      <c r="H46" s="24">
        <f>H47+H49</f>
        <v>17000</v>
      </c>
    </row>
    <row r="47" spans="1:8" ht="33.75" customHeight="1">
      <c r="A47" s="61" t="s">
        <v>264</v>
      </c>
      <c r="B47" s="28" t="s">
        <v>232</v>
      </c>
      <c r="C47" s="28" t="s">
        <v>244</v>
      </c>
      <c r="D47" s="10" t="s">
        <v>263</v>
      </c>
      <c r="E47" s="10" t="s">
        <v>237</v>
      </c>
      <c r="F47" s="10" t="s">
        <v>232</v>
      </c>
      <c r="G47" s="19"/>
      <c r="H47" s="24">
        <f>H48</f>
        <v>15000</v>
      </c>
    </row>
    <row r="48" spans="1:8" ht="12.75">
      <c r="A48" s="55" t="s">
        <v>108</v>
      </c>
      <c r="B48" s="28" t="s">
        <v>232</v>
      </c>
      <c r="C48" s="28" t="s">
        <v>244</v>
      </c>
      <c r="D48" s="10" t="s">
        <v>263</v>
      </c>
      <c r="E48" s="10" t="s">
        <v>237</v>
      </c>
      <c r="F48" s="10" t="s">
        <v>232</v>
      </c>
      <c r="G48" s="19" t="s">
        <v>114</v>
      </c>
      <c r="H48" s="24">
        <v>15000</v>
      </c>
    </row>
    <row r="49" spans="1:8" ht="42" customHeight="1">
      <c r="A49" s="62" t="s">
        <v>270</v>
      </c>
      <c r="B49" s="28" t="s">
        <v>232</v>
      </c>
      <c r="C49" s="28" t="s">
        <v>244</v>
      </c>
      <c r="D49" s="10" t="s">
        <v>263</v>
      </c>
      <c r="E49" s="10" t="s">
        <v>237</v>
      </c>
      <c r="F49" s="10" t="s">
        <v>234</v>
      </c>
      <c r="G49" s="19"/>
      <c r="H49" s="24">
        <f>H50</f>
        <v>2000</v>
      </c>
    </row>
    <row r="50" spans="1:8" ht="17.25" customHeight="1">
      <c r="A50" s="55" t="s">
        <v>108</v>
      </c>
      <c r="B50" s="28" t="s">
        <v>232</v>
      </c>
      <c r="C50" s="28" t="s">
        <v>244</v>
      </c>
      <c r="D50" s="10" t="s">
        <v>263</v>
      </c>
      <c r="E50" s="10" t="s">
        <v>237</v>
      </c>
      <c r="F50" s="10" t="s">
        <v>234</v>
      </c>
      <c r="G50" s="19" t="s">
        <v>114</v>
      </c>
      <c r="H50" s="24">
        <v>2000</v>
      </c>
    </row>
    <row r="51" spans="1:10" s="17" customFormat="1" ht="18" customHeight="1">
      <c r="A51" s="59" t="s">
        <v>303</v>
      </c>
      <c r="B51" s="29" t="s">
        <v>232</v>
      </c>
      <c r="C51" s="29" t="s">
        <v>246</v>
      </c>
      <c r="D51" s="26"/>
      <c r="E51" s="26"/>
      <c r="F51" s="26"/>
      <c r="G51" s="20"/>
      <c r="H51" s="25">
        <f>H52+H55+H69+H79+H65</f>
        <v>303134.6</v>
      </c>
      <c r="I51" s="53"/>
      <c r="J51" s="50"/>
    </row>
    <row r="52" spans="1:8" ht="12.75">
      <c r="A52" s="55" t="s">
        <v>158</v>
      </c>
      <c r="B52" s="28" t="s">
        <v>232</v>
      </c>
      <c r="C52" s="28" t="s">
        <v>246</v>
      </c>
      <c r="D52" s="10" t="s">
        <v>109</v>
      </c>
      <c r="E52" s="10" t="s">
        <v>233</v>
      </c>
      <c r="F52" s="10" t="s">
        <v>233</v>
      </c>
      <c r="G52" s="19"/>
      <c r="H52" s="24">
        <f>H53</f>
        <v>7652.3</v>
      </c>
    </row>
    <row r="53" spans="1:8" ht="12.75">
      <c r="A53" s="55" t="s">
        <v>152</v>
      </c>
      <c r="B53" s="28" t="s">
        <v>232</v>
      </c>
      <c r="C53" s="28" t="s">
        <v>246</v>
      </c>
      <c r="D53" s="10" t="s">
        <v>109</v>
      </c>
      <c r="E53" s="10" t="s">
        <v>65</v>
      </c>
      <c r="F53" s="10" t="s">
        <v>233</v>
      </c>
      <c r="G53" s="19"/>
      <c r="H53" s="24">
        <f>H54</f>
        <v>7652.3</v>
      </c>
    </row>
    <row r="54" spans="1:8" ht="14.25" customHeight="1">
      <c r="A54" s="55" t="s">
        <v>164</v>
      </c>
      <c r="B54" s="28" t="s">
        <v>232</v>
      </c>
      <c r="C54" s="28" t="s">
        <v>246</v>
      </c>
      <c r="D54" s="10" t="s">
        <v>109</v>
      </c>
      <c r="E54" s="10" t="s">
        <v>65</v>
      </c>
      <c r="F54" s="10" t="s">
        <v>233</v>
      </c>
      <c r="G54" s="19" t="s">
        <v>238</v>
      </c>
      <c r="H54" s="24">
        <v>7652.3</v>
      </c>
    </row>
    <row r="55" spans="1:8" ht="42.75" customHeight="1">
      <c r="A55" s="55" t="s">
        <v>125</v>
      </c>
      <c r="B55" s="28" t="s">
        <v>232</v>
      </c>
      <c r="C55" s="28" t="s">
        <v>246</v>
      </c>
      <c r="D55" s="10" t="s">
        <v>110</v>
      </c>
      <c r="E55" s="10" t="s">
        <v>233</v>
      </c>
      <c r="F55" s="10" t="s">
        <v>233</v>
      </c>
      <c r="G55" s="19"/>
      <c r="H55" s="24">
        <f>H56</f>
        <v>34973</v>
      </c>
    </row>
    <row r="56" spans="1:8" ht="12.75">
      <c r="A56" s="55" t="s">
        <v>159</v>
      </c>
      <c r="B56" s="28" t="s">
        <v>232</v>
      </c>
      <c r="C56" s="28" t="s">
        <v>246</v>
      </c>
      <c r="D56" s="10" t="s">
        <v>110</v>
      </c>
      <c r="E56" s="10" t="s">
        <v>236</v>
      </c>
      <c r="F56" s="10" t="s">
        <v>233</v>
      </c>
      <c r="G56" s="19"/>
      <c r="H56" s="24">
        <f>H57+H59+H61+H63</f>
        <v>34973</v>
      </c>
    </row>
    <row r="57" spans="1:8" ht="44.25" customHeight="1">
      <c r="A57" s="63" t="s">
        <v>276</v>
      </c>
      <c r="B57" s="28" t="s">
        <v>232</v>
      </c>
      <c r="C57" s="28" t="s">
        <v>246</v>
      </c>
      <c r="D57" s="10" t="s">
        <v>110</v>
      </c>
      <c r="E57" s="10" t="s">
        <v>236</v>
      </c>
      <c r="F57" s="10" t="s">
        <v>234</v>
      </c>
      <c r="G57" s="19"/>
      <c r="H57" s="24">
        <f>H58</f>
        <v>14000</v>
      </c>
    </row>
    <row r="58" spans="1:8" ht="12.75">
      <c r="A58" s="55" t="s">
        <v>164</v>
      </c>
      <c r="B58" s="28" t="s">
        <v>232</v>
      </c>
      <c r="C58" s="28" t="s">
        <v>246</v>
      </c>
      <c r="D58" s="10" t="s">
        <v>110</v>
      </c>
      <c r="E58" s="10" t="s">
        <v>236</v>
      </c>
      <c r="F58" s="10" t="s">
        <v>234</v>
      </c>
      <c r="G58" s="19" t="s">
        <v>238</v>
      </c>
      <c r="H58" s="24">
        <f>14000</f>
        <v>14000</v>
      </c>
    </row>
    <row r="59" spans="1:8" ht="33" customHeight="1">
      <c r="A59" s="64" t="s">
        <v>402</v>
      </c>
      <c r="B59" s="28" t="s">
        <v>232</v>
      </c>
      <c r="C59" s="28" t="s">
        <v>246</v>
      </c>
      <c r="D59" s="10" t="s">
        <v>110</v>
      </c>
      <c r="E59" s="10" t="s">
        <v>236</v>
      </c>
      <c r="F59" s="10" t="s">
        <v>237</v>
      </c>
      <c r="G59" s="19"/>
      <c r="H59" s="24">
        <f>H60</f>
        <v>5743</v>
      </c>
    </row>
    <row r="60" spans="1:8" ht="15.75" customHeight="1">
      <c r="A60" s="55" t="s">
        <v>164</v>
      </c>
      <c r="B60" s="28" t="s">
        <v>232</v>
      </c>
      <c r="C60" s="28" t="s">
        <v>246</v>
      </c>
      <c r="D60" s="10" t="s">
        <v>110</v>
      </c>
      <c r="E60" s="10" t="s">
        <v>236</v>
      </c>
      <c r="F60" s="10" t="s">
        <v>237</v>
      </c>
      <c r="G60" s="19" t="s">
        <v>238</v>
      </c>
      <c r="H60" s="24">
        <v>5743</v>
      </c>
    </row>
    <row r="61" spans="1:8" ht="58.5" customHeight="1">
      <c r="A61" s="64" t="s">
        <v>281</v>
      </c>
      <c r="B61" s="28" t="s">
        <v>232</v>
      </c>
      <c r="C61" s="28" t="s">
        <v>246</v>
      </c>
      <c r="D61" s="10" t="s">
        <v>110</v>
      </c>
      <c r="E61" s="10" t="s">
        <v>236</v>
      </c>
      <c r="F61" s="10" t="s">
        <v>240</v>
      </c>
      <c r="G61" s="19"/>
      <c r="H61" s="24">
        <f>H62</f>
        <v>13153</v>
      </c>
    </row>
    <row r="62" spans="1:8" ht="15.75" customHeight="1">
      <c r="A62" s="55" t="s">
        <v>164</v>
      </c>
      <c r="B62" s="28" t="s">
        <v>232</v>
      </c>
      <c r="C62" s="28" t="s">
        <v>246</v>
      </c>
      <c r="D62" s="10" t="s">
        <v>110</v>
      </c>
      <c r="E62" s="10" t="s">
        <v>236</v>
      </c>
      <c r="F62" s="10" t="s">
        <v>240</v>
      </c>
      <c r="G62" s="19" t="s">
        <v>238</v>
      </c>
      <c r="H62" s="24">
        <v>13153</v>
      </c>
    </row>
    <row r="63" spans="1:8" ht="33" customHeight="1">
      <c r="A63" s="65" t="s">
        <v>403</v>
      </c>
      <c r="B63" s="28" t="s">
        <v>232</v>
      </c>
      <c r="C63" s="28" t="s">
        <v>246</v>
      </c>
      <c r="D63" s="10" t="s">
        <v>110</v>
      </c>
      <c r="E63" s="10" t="s">
        <v>236</v>
      </c>
      <c r="F63" s="10" t="s">
        <v>243</v>
      </c>
      <c r="G63" s="19"/>
      <c r="H63" s="24">
        <f>H64</f>
        <v>2077</v>
      </c>
    </row>
    <row r="64" spans="1:8" ht="15.75" customHeight="1">
      <c r="A64" s="55" t="s">
        <v>164</v>
      </c>
      <c r="B64" s="28" t="s">
        <v>232</v>
      </c>
      <c r="C64" s="28" t="s">
        <v>246</v>
      </c>
      <c r="D64" s="10" t="s">
        <v>110</v>
      </c>
      <c r="E64" s="10" t="s">
        <v>236</v>
      </c>
      <c r="F64" s="10" t="s">
        <v>243</v>
      </c>
      <c r="G64" s="19" t="s">
        <v>238</v>
      </c>
      <c r="H64" s="24">
        <v>2077</v>
      </c>
    </row>
    <row r="65" spans="1:8" ht="46.5" customHeight="1">
      <c r="A65" s="55" t="s">
        <v>336</v>
      </c>
      <c r="B65" s="28" t="s">
        <v>232</v>
      </c>
      <c r="C65" s="28" t="s">
        <v>246</v>
      </c>
      <c r="D65" s="10" t="s">
        <v>334</v>
      </c>
      <c r="E65" s="10" t="s">
        <v>233</v>
      </c>
      <c r="F65" s="10" t="s">
        <v>233</v>
      </c>
      <c r="G65" s="19"/>
      <c r="H65" s="24">
        <f>H66</f>
        <v>33080</v>
      </c>
    </row>
    <row r="66" spans="1:8" ht="37.5" customHeight="1">
      <c r="A66" s="55" t="s">
        <v>335</v>
      </c>
      <c r="B66" s="28" t="s">
        <v>232</v>
      </c>
      <c r="C66" s="28" t="s">
        <v>246</v>
      </c>
      <c r="D66" s="10" t="s">
        <v>334</v>
      </c>
      <c r="E66" s="10" t="s">
        <v>234</v>
      </c>
      <c r="F66" s="10" t="s">
        <v>233</v>
      </c>
      <c r="G66" s="19"/>
      <c r="H66" s="24">
        <f>H67</f>
        <v>33080</v>
      </c>
    </row>
    <row r="67" spans="1:8" ht="51" customHeight="1">
      <c r="A67" s="55" t="s">
        <v>337</v>
      </c>
      <c r="B67" s="28" t="s">
        <v>232</v>
      </c>
      <c r="C67" s="28" t="s">
        <v>246</v>
      </c>
      <c r="D67" s="10" t="s">
        <v>334</v>
      </c>
      <c r="E67" s="10" t="s">
        <v>234</v>
      </c>
      <c r="F67" s="10" t="s">
        <v>232</v>
      </c>
      <c r="G67" s="19"/>
      <c r="H67" s="24">
        <f>H68</f>
        <v>33080</v>
      </c>
    </row>
    <row r="68" spans="1:8" ht="15.75" customHeight="1">
      <c r="A68" s="55" t="s">
        <v>164</v>
      </c>
      <c r="B68" s="28" t="s">
        <v>232</v>
      </c>
      <c r="C68" s="28" t="s">
        <v>246</v>
      </c>
      <c r="D68" s="10" t="s">
        <v>334</v>
      </c>
      <c r="E68" s="10" t="s">
        <v>234</v>
      </c>
      <c r="F68" s="10" t="s">
        <v>232</v>
      </c>
      <c r="G68" s="19" t="s">
        <v>238</v>
      </c>
      <c r="H68" s="24">
        <f>20000+13080</f>
        <v>33080</v>
      </c>
    </row>
    <row r="69" spans="1:8" ht="28.5" customHeight="1">
      <c r="A69" s="55" t="s">
        <v>162</v>
      </c>
      <c r="B69" s="28" t="s">
        <v>232</v>
      </c>
      <c r="C69" s="28" t="s">
        <v>246</v>
      </c>
      <c r="D69" s="10" t="s">
        <v>296</v>
      </c>
      <c r="E69" s="10" t="s">
        <v>233</v>
      </c>
      <c r="F69" s="10" t="s">
        <v>233</v>
      </c>
      <c r="G69" s="19"/>
      <c r="H69" s="24">
        <f>H70</f>
        <v>191802.19999999998</v>
      </c>
    </row>
    <row r="70" spans="1:8" ht="12.75">
      <c r="A70" s="55" t="s">
        <v>250</v>
      </c>
      <c r="B70" s="28" t="s">
        <v>232</v>
      </c>
      <c r="C70" s="28" t="s">
        <v>246</v>
      </c>
      <c r="D70" s="10" t="s">
        <v>296</v>
      </c>
      <c r="E70" s="10" t="s">
        <v>235</v>
      </c>
      <c r="F70" s="10" t="s">
        <v>233</v>
      </c>
      <c r="G70" s="19"/>
      <c r="H70" s="24">
        <f>H71+H73+H75+H77</f>
        <v>191802.19999999998</v>
      </c>
    </row>
    <row r="71" spans="1:8" ht="30" customHeight="1">
      <c r="A71" s="63" t="s">
        <v>67</v>
      </c>
      <c r="B71" s="28" t="s">
        <v>232</v>
      </c>
      <c r="C71" s="28" t="s">
        <v>246</v>
      </c>
      <c r="D71" s="10" t="s">
        <v>296</v>
      </c>
      <c r="E71" s="10" t="s">
        <v>235</v>
      </c>
      <c r="F71" s="10" t="s">
        <v>98</v>
      </c>
      <c r="G71" s="19"/>
      <c r="H71" s="24">
        <f>H72</f>
        <v>347</v>
      </c>
    </row>
    <row r="72" spans="1:8" ht="12.75">
      <c r="A72" s="55" t="s">
        <v>164</v>
      </c>
      <c r="B72" s="28" t="s">
        <v>232</v>
      </c>
      <c r="C72" s="28" t="s">
        <v>246</v>
      </c>
      <c r="D72" s="10" t="s">
        <v>296</v>
      </c>
      <c r="E72" s="10" t="s">
        <v>235</v>
      </c>
      <c r="F72" s="10" t="s">
        <v>98</v>
      </c>
      <c r="G72" s="19" t="s">
        <v>238</v>
      </c>
      <c r="H72" s="24">
        <v>347</v>
      </c>
    </row>
    <row r="73" spans="1:8" ht="46.5" customHeight="1">
      <c r="A73" s="62" t="s">
        <v>292</v>
      </c>
      <c r="B73" s="28" t="s">
        <v>232</v>
      </c>
      <c r="C73" s="28" t="s">
        <v>246</v>
      </c>
      <c r="D73" s="10" t="s">
        <v>296</v>
      </c>
      <c r="E73" s="10" t="s">
        <v>235</v>
      </c>
      <c r="F73" s="10" t="s">
        <v>99</v>
      </c>
      <c r="G73" s="19"/>
      <c r="H73" s="24">
        <f>H74</f>
        <v>890.8</v>
      </c>
    </row>
    <row r="74" spans="1:8" ht="12.75">
      <c r="A74" s="55" t="s">
        <v>108</v>
      </c>
      <c r="B74" s="28" t="s">
        <v>232</v>
      </c>
      <c r="C74" s="28" t="s">
        <v>246</v>
      </c>
      <c r="D74" s="10" t="s">
        <v>296</v>
      </c>
      <c r="E74" s="10" t="s">
        <v>235</v>
      </c>
      <c r="F74" s="10" t="s">
        <v>99</v>
      </c>
      <c r="G74" s="19" t="s">
        <v>114</v>
      </c>
      <c r="H74" s="24">
        <f>1390.8-500</f>
        <v>890.8</v>
      </c>
    </row>
    <row r="75" spans="1:8" ht="25.5" customHeight="1">
      <c r="A75" s="62" t="s">
        <v>282</v>
      </c>
      <c r="B75" s="28" t="s">
        <v>232</v>
      </c>
      <c r="C75" s="28" t="s">
        <v>246</v>
      </c>
      <c r="D75" s="10" t="s">
        <v>296</v>
      </c>
      <c r="E75" s="10" t="s">
        <v>235</v>
      </c>
      <c r="F75" s="10" t="s">
        <v>312</v>
      </c>
      <c r="G75" s="19"/>
      <c r="H75" s="24">
        <f>H76</f>
        <v>190064.4</v>
      </c>
    </row>
    <row r="76" spans="1:8" ht="15" customHeight="1">
      <c r="A76" s="55" t="s">
        <v>108</v>
      </c>
      <c r="B76" s="28" t="s">
        <v>232</v>
      </c>
      <c r="C76" s="28" t="s">
        <v>246</v>
      </c>
      <c r="D76" s="10" t="s">
        <v>296</v>
      </c>
      <c r="E76" s="10" t="s">
        <v>235</v>
      </c>
      <c r="F76" s="10" t="s">
        <v>312</v>
      </c>
      <c r="G76" s="19" t="s">
        <v>114</v>
      </c>
      <c r="H76" s="24">
        <f>140364.4-30000-300+80000</f>
        <v>190064.4</v>
      </c>
    </row>
    <row r="77" spans="1:8" ht="33" customHeight="1">
      <c r="A77" s="55" t="s">
        <v>424</v>
      </c>
      <c r="B77" s="28" t="s">
        <v>232</v>
      </c>
      <c r="C77" s="28" t="s">
        <v>246</v>
      </c>
      <c r="D77" s="10" t="s">
        <v>296</v>
      </c>
      <c r="E77" s="10" t="s">
        <v>235</v>
      </c>
      <c r="F77" s="10" t="s">
        <v>423</v>
      </c>
      <c r="G77" s="19"/>
      <c r="H77" s="24">
        <f>H78</f>
        <v>500</v>
      </c>
    </row>
    <row r="78" spans="1:8" ht="15" customHeight="1">
      <c r="A78" s="55" t="s">
        <v>164</v>
      </c>
      <c r="B78" s="28" t="s">
        <v>232</v>
      </c>
      <c r="C78" s="28" t="s">
        <v>246</v>
      </c>
      <c r="D78" s="10" t="s">
        <v>296</v>
      </c>
      <c r="E78" s="10" t="s">
        <v>235</v>
      </c>
      <c r="F78" s="10" t="s">
        <v>423</v>
      </c>
      <c r="G78" s="19" t="s">
        <v>238</v>
      </c>
      <c r="H78" s="24">
        <v>500</v>
      </c>
    </row>
    <row r="79" spans="1:8" ht="17.25" customHeight="1">
      <c r="A79" s="55" t="s">
        <v>230</v>
      </c>
      <c r="B79" s="28" t="s">
        <v>232</v>
      </c>
      <c r="C79" s="28" t="s">
        <v>246</v>
      </c>
      <c r="D79" s="10" t="s">
        <v>189</v>
      </c>
      <c r="E79" s="10" t="s">
        <v>233</v>
      </c>
      <c r="F79" s="10" t="s">
        <v>233</v>
      </c>
      <c r="G79" s="19"/>
      <c r="H79" s="24">
        <f>H80+H82+H90+H84</f>
        <v>35627.1</v>
      </c>
    </row>
    <row r="80" spans="1:8" ht="42" customHeight="1">
      <c r="A80" s="62" t="s">
        <v>397</v>
      </c>
      <c r="B80" s="28" t="s">
        <v>232</v>
      </c>
      <c r="C80" s="28" t="s">
        <v>246</v>
      </c>
      <c r="D80" s="10" t="s">
        <v>189</v>
      </c>
      <c r="E80" s="10" t="s">
        <v>232</v>
      </c>
      <c r="F80" s="10" t="s">
        <v>233</v>
      </c>
      <c r="G80" s="19"/>
      <c r="H80" s="24">
        <f>H81</f>
        <v>3950</v>
      </c>
    </row>
    <row r="81" spans="1:8" ht="12.75">
      <c r="A81" s="55" t="s">
        <v>164</v>
      </c>
      <c r="B81" s="28" t="s">
        <v>232</v>
      </c>
      <c r="C81" s="28" t="s">
        <v>246</v>
      </c>
      <c r="D81" s="10" t="s">
        <v>189</v>
      </c>
      <c r="E81" s="10" t="s">
        <v>232</v>
      </c>
      <c r="F81" s="10" t="s">
        <v>233</v>
      </c>
      <c r="G81" s="19" t="s">
        <v>238</v>
      </c>
      <c r="H81" s="24">
        <v>3950</v>
      </c>
    </row>
    <row r="82" spans="1:8" ht="42.75" customHeight="1">
      <c r="A82" s="62" t="s">
        <v>398</v>
      </c>
      <c r="B82" s="28" t="s">
        <v>232</v>
      </c>
      <c r="C82" s="28" t="s">
        <v>246</v>
      </c>
      <c r="D82" s="10" t="s">
        <v>189</v>
      </c>
      <c r="E82" s="10" t="s">
        <v>234</v>
      </c>
      <c r="F82" s="10" t="s">
        <v>233</v>
      </c>
      <c r="G82" s="19"/>
      <c r="H82" s="24">
        <f>H83</f>
        <v>953</v>
      </c>
    </row>
    <row r="83" spans="1:8" ht="12.75">
      <c r="A83" s="55" t="s">
        <v>164</v>
      </c>
      <c r="B83" s="28" t="s">
        <v>232</v>
      </c>
      <c r="C83" s="28" t="s">
        <v>246</v>
      </c>
      <c r="D83" s="10" t="s">
        <v>189</v>
      </c>
      <c r="E83" s="10" t="s">
        <v>234</v>
      </c>
      <c r="F83" s="10" t="s">
        <v>233</v>
      </c>
      <c r="G83" s="19" t="s">
        <v>238</v>
      </c>
      <c r="H83" s="24">
        <v>953</v>
      </c>
    </row>
    <row r="84" spans="1:8" ht="30.75" customHeight="1">
      <c r="A84" s="63" t="s">
        <v>370</v>
      </c>
      <c r="B84" s="28" t="s">
        <v>232</v>
      </c>
      <c r="C84" s="28" t="s">
        <v>246</v>
      </c>
      <c r="D84" s="10" t="s">
        <v>189</v>
      </c>
      <c r="E84" s="10" t="s">
        <v>235</v>
      </c>
      <c r="F84" s="10" t="s">
        <v>233</v>
      </c>
      <c r="G84" s="19"/>
      <c r="H84" s="24">
        <f>H85</f>
        <v>24000</v>
      </c>
    </row>
    <row r="85" spans="1:8" ht="16.5" customHeight="1">
      <c r="A85" s="55" t="s">
        <v>164</v>
      </c>
      <c r="B85" s="28" t="s">
        <v>232</v>
      </c>
      <c r="C85" s="28" t="s">
        <v>246</v>
      </c>
      <c r="D85" s="10" t="s">
        <v>189</v>
      </c>
      <c r="E85" s="10" t="s">
        <v>235</v>
      </c>
      <c r="F85" s="10" t="s">
        <v>233</v>
      </c>
      <c r="G85" s="19" t="s">
        <v>238</v>
      </c>
      <c r="H85" s="24">
        <f>H87+H89</f>
        <v>24000</v>
      </c>
    </row>
    <row r="86" spans="1:8" ht="45.75" customHeight="1">
      <c r="A86" s="63" t="s">
        <v>421</v>
      </c>
      <c r="B86" s="28" t="s">
        <v>232</v>
      </c>
      <c r="C86" s="28" t="s">
        <v>246</v>
      </c>
      <c r="D86" s="10" t="s">
        <v>189</v>
      </c>
      <c r="E86" s="10" t="s">
        <v>235</v>
      </c>
      <c r="F86" s="10" t="s">
        <v>232</v>
      </c>
      <c r="G86" s="19"/>
      <c r="H86" s="24">
        <f>H87</f>
        <v>4520</v>
      </c>
    </row>
    <row r="87" spans="1:8" ht="21" customHeight="1">
      <c r="A87" s="55" t="s">
        <v>164</v>
      </c>
      <c r="B87" s="28" t="s">
        <v>232</v>
      </c>
      <c r="C87" s="28" t="s">
        <v>246</v>
      </c>
      <c r="D87" s="10" t="s">
        <v>189</v>
      </c>
      <c r="E87" s="10" t="s">
        <v>235</v>
      </c>
      <c r="F87" s="10" t="s">
        <v>232</v>
      </c>
      <c r="G87" s="19" t="s">
        <v>238</v>
      </c>
      <c r="H87" s="24">
        <v>4520</v>
      </c>
    </row>
    <row r="88" spans="1:8" ht="46.5" customHeight="1">
      <c r="A88" s="63" t="s">
        <v>369</v>
      </c>
      <c r="B88" s="28" t="s">
        <v>232</v>
      </c>
      <c r="C88" s="28" t="s">
        <v>246</v>
      </c>
      <c r="D88" s="10" t="s">
        <v>189</v>
      </c>
      <c r="E88" s="10" t="s">
        <v>235</v>
      </c>
      <c r="F88" s="10" t="s">
        <v>234</v>
      </c>
      <c r="G88" s="19"/>
      <c r="H88" s="24">
        <f>H89</f>
        <v>19480</v>
      </c>
    </row>
    <row r="89" spans="1:8" ht="16.5" customHeight="1">
      <c r="A89" s="55" t="s">
        <v>164</v>
      </c>
      <c r="B89" s="28" t="s">
        <v>232</v>
      </c>
      <c r="C89" s="28" t="s">
        <v>246</v>
      </c>
      <c r="D89" s="10" t="s">
        <v>189</v>
      </c>
      <c r="E89" s="10" t="s">
        <v>235</v>
      </c>
      <c r="F89" s="10" t="s">
        <v>234</v>
      </c>
      <c r="G89" s="19" t="s">
        <v>238</v>
      </c>
      <c r="H89" s="24">
        <f>2500+11980+5000</f>
        <v>19480</v>
      </c>
    </row>
    <row r="90" spans="1:8" ht="41.25" customHeight="1">
      <c r="A90" s="63" t="s">
        <v>399</v>
      </c>
      <c r="B90" s="28" t="s">
        <v>232</v>
      </c>
      <c r="C90" s="28" t="s">
        <v>246</v>
      </c>
      <c r="D90" s="10" t="s">
        <v>189</v>
      </c>
      <c r="E90" s="10" t="s">
        <v>236</v>
      </c>
      <c r="F90" s="10" t="s">
        <v>233</v>
      </c>
      <c r="G90" s="19"/>
      <c r="H90" s="24">
        <f>H91</f>
        <v>6724.1</v>
      </c>
    </row>
    <row r="91" spans="1:8" ht="12.75">
      <c r="A91" s="55" t="s">
        <v>164</v>
      </c>
      <c r="B91" s="28" t="s">
        <v>232</v>
      </c>
      <c r="C91" s="28" t="s">
        <v>246</v>
      </c>
      <c r="D91" s="10" t="s">
        <v>189</v>
      </c>
      <c r="E91" s="10" t="s">
        <v>236</v>
      </c>
      <c r="F91" s="10" t="s">
        <v>233</v>
      </c>
      <c r="G91" s="19" t="s">
        <v>238</v>
      </c>
      <c r="H91" s="24">
        <v>6724.1</v>
      </c>
    </row>
    <row r="92" spans="1:10" s="17" customFormat="1" ht="31.5" customHeight="1">
      <c r="A92" s="66" t="s">
        <v>231</v>
      </c>
      <c r="B92" s="29" t="s">
        <v>235</v>
      </c>
      <c r="C92" s="29"/>
      <c r="D92" s="26"/>
      <c r="E92" s="26"/>
      <c r="F92" s="26"/>
      <c r="G92" s="20"/>
      <c r="H92" s="25">
        <f>H93</f>
        <v>11934.5</v>
      </c>
      <c r="I92" s="53"/>
      <c r="J92" s="50"/>
    </row>
    <row r="93" spans="1:10" s="17" customFormat="1" ht="45" customHeight="1">
      <c r="A93" s="67" t="s">
        <v>304</v>
      </c>
      <c r="B93" s="29" t="s">
        <v>235</v>
      </c>
      <c r="C93" s="29" t="s">
        <v>247</v>
      </c>
      <c r="D93" s="26"/>
      <c r="E93" s="26"/>
      <c r="F93" s="26"/>
      <c r="G93" s="20"/>
      <c r="H93" s="25">
        <f>H94+H97+H101</f>
        <v>11934.5</v>
      </c>
      <c r="I93" s="53"/>
      <c r="J93" s="50"/>
    </row>
    <row r="94" spans="1:8" ht="17.25" customHeight="1">
      <c r="A94" s="55" t="s">
        <v>200</v>
      </c>
      <c r="B94" s="28" t="s">
        <v>235</v>
      </c>
      <c r="C94" s="28" t="s">
        <v>247</v>
      </c>
      <c r="D94" s="10" t="s">
        <v>185</v>
      </c>
      <c r="E94" s="10" t="s">
        <v>233</v>
      </c>
      <c r="F94" s="10" t="s">
        <v>233</v>
      </c>
      <c r="G94" s="19"/>
      <c r="H94" s="24">
        <f>H95</f>
        <v>361.5</v>
      </c>
    </row>
    <row r="95" spans="1:10" s="16" customFormat="1" ht="31.5" customHeight="1">
      <c r="A95" s="55" t="s">
        <v>201</v>
      </c>
      <c r="B95" s="28" t="s">
        <v>235</v>
      </c>
      <c r="C95" s="28" t="s">
        <v>247</v>
      </c>
      <c r="D95" s="10" t="s">
        <v>185</v>
      </c>
      <c r="E95" s="10" t="s">
        <v>232</v>
      </c>
      <c r="F95" s="10" t="s">
        <v>233</v>
      </c>
      <c r="G95" s="19"/>
      <c r="H95" s="24">
        <f>H96</f>
        <v>361.5</v>
      </c>
      <c r="I95" s="54"/>
      <c r="J95" s="51"/>
    </row>
    <row r="96" spans="1:8" ht="16.5" customHeight="1">
      <c r="A96" s="68" t="s">
        <v>104</v>
      </c>
      <c r="B96" s="28" t="s">
        <v>235</v>
      </c>
      <c r="C96" s="28" t="s">
        <v>247</v>
      </c>
      <c r="D96" s="10" t="s">
        <v>185</v>
      </c>
      <c r="E96" s="10" t="s">
        <v>232</v>
      </c>
      <c r="F96" s="10" t="s">
        <v>233</v>
      </c>
      <c r="G96" s="19" t="s">
        <v>109</v>
      </c>
      <c r="H96" s="24">
        <v>361.5</v>
      </c>
    </row>
    <row r="97" spans="1:8" ht="45" customHeight="1">
      <c r="A97" s="55" t="s">
        <v>329</v>
      </c>
      <c r="B97" s="28" t="s">
        <v>235</v>
      </c>
      <c r="C97" s="28" t="s">
        <v>247</v>
      </c>
      <c r="D97" s="10" t="s">
        <v>328</v>
      </c>
      <c r="E97" s="10" t="s">
        <v>233</v>
      </c>
      <c r="F97" s="10" t="s">
        <v>233</v>
      </c>
      <c r="G97" s="19"/>
      <c r="H97" s="24">
        <f>H98</f>
        <v>2573</v>
      </c>
    </row>
    <row r="98" spans="1:8" ht="16.5" customHeight="1">
      <c r="A98" s="55" t="s">
        <v>160</v>
      </c>
      <c r="B98" s="28" t="s">
        <v>235</v>
      </c>
      <c r="C98" s="28" t="s">
        <v>247</v>
      </c>
      <c r="D98" s="10" t="s">
        <v>328</v>
      </c>
      <c r="E98" s="10" t="s">
        <v>66</v>
      </c>
      <c r="F98" s="10" t="s">
        <v>233</v>
      </c>
      <c r="G98" s="19"/>
      <c r="H98" s="24">
        <f>H99</f>
        <v>2573</v>
      </c>
    </row>
    <row r="99" spans="1:8" ht="30" customHeight="1">
      <c r="A99" s="55" t="s">
        <v>154</v>
      </c>
      <c r="B99" s="28" t="s">
        <v>235</v>
      </c>
      <c r="C99" s="28" t="s">
        <v>247</v>
      </c>
      <c r="D99" s="10" t="s">
        <v>328</v>
      </c>
      <c r="E99" s="10" t="s">
        <v>66</v>
      </c>
      <c r="F99" s="10" t="s">
        <v>66</v>
      </c>
      <c r="G99" s="19"/>
      <c r="H99" s="24">
        <f>H100</f>
        <v>2573</v>
      </c>
    </row>
    <row r="100" spans="1:8" ht="18" customHeight="1">
      <c r="A100" s="68" t="s">
        <v>104</v>
      </c>
      <c r="B100" s="28" t="s">
        <v>235</v>
      </c>
      <c r="C100" s="28" t="s">
        <v>247</v>
      </c>
      <c r="D100" s="10" t="s">
        <v>328</v>
      </c>
      <c r="E100" s="10" t="s">
        <v>66</v>
      </c>
      <c r="F100" s="10" t="s">
        <v>66</v>
      </c>
      <c r="G100" s="19" t="s">
        <v>109</v>
      </c>
      <c r="H100" s="24">
        <v>2573</v>
      </c>
    </row>
    <row r="101" spans="1:8" ht="15.75" customHeight="1">
      <c r="A101" s="68" t="s">
        <v>368</v>
      </c>
      <c r="B101" s="28" t="s">
        <v>235</v>
      </c>
      <c r="C101" s="28" t="s">
        <v>247</v>
      </c>
      <c r="D101" s="10" t="s">
        <v>367</v>
      </c>
      <c r="E101" s="10" t="s">
        <v>233</v>
      </c>
      <c r="F101" s="10" t="s">
        <v>233</v>
      </c>
      <c r="G101" s="19"/>
      <c r="H101" s="24">
        <f>H102</f>
        <v>9000</v>
      </c>
    </row>
    <row r="102" spans="1:8" ht="17.25" customHeight="1">
      <c r="A102" s="55" t="s">
        <v>160</v>
      </c>
      <c r="B102" s="28" t="s">
        <v>235</v>
      </c>
      <c r="C102" s="28" t="s">
        <v>247</v>
      </c>
      <c r="D102" s="10" t="s">
        <v>367</v>
      </c>
      <c r="E102" s="10" t="s">
        <v>66</v>
      </c>
      <c r="F102" s="10" t="s">
        <v>233</v>
      </c>
      <c r="G102" s="19"/>
      <c r="H102" s="24">
        <f>H104</f>
        <v>9000</v>
      </c>
    </row>
    <row r="103" spans="1:8" ht="28.5" customHeight="1">
      <c r="A103" s="55" t="s">
        <v>154</v>
      </c>
      <c r="B103" s="28" t="s">
        <v>235</v>
      </c>
      <c r="C103" s="28" t="s">
        <v>247</v>
      </c>
      <c r="D103" s="10" t="s">
        <v>367</v>
      </c>
      <c r="E103" s="10" t="s">
        <v>66</v>
      </c>
      <c r="F103" s="10" t="s">
        <v>66</v>
      </c>
      <c r="G103" s="19"/>
      <c r="H103" s="24">
        <f>H104</f>
        <v>9000</v>
      </c>
    </row>
    <row r="104" spans="1:8" ht="15" customHeight="1">
      <c r="A104" s="68" t="s">
        <v>104</v>
      </c>
      <c r="B104" s="28" t="s">
        <v>235</v>
      </c>
      <c r="C104" s="28" t="s">
        <v>247</v>
      </c>
      <c r="D104" s="10" t="s">
        <v>367</v>
      </c>
      <c r="E104" s="10" t="s">
        <v>66</v>
      </c>
      <c r="F104" s="10" t="s">
        <v>66</v>
      </c>
      <c r="G104" s="19" t="s">
        <v>109</v>
      </c>
      <c r="H104" s="24">
        <v>9000</v>
      </c>
    </row>
    <row r="105" spans="1:10" s="17" customFormat="1" ht="18" customHeight="1">
      <c r="A105" s="59" t="s">
        <v>248</v>
      </c>
      <c r="B105" s="29" t="s">
        <v>236</v>
      </c>
      <c r="C105" s="29"/>
      <c r="D105" s="26"/>
      <c r="E105" s="26"/>
      <c r="F105" s="26"/>
      <c r="G105" s="20"/>
      <c r="H105" s="25">
        <f>H106+H130+H125</f>
        <v>258254</v>
      </c>
      <c r="I105" s="53"/>
      <c r="J105" s="50"/>
    </row>
    <row r="106" spans="1:10" s="17" customFormat="1" ht="17.25" customHeight="1">
      <c r="A106" s="59" t="s">
        <v>221</v>
      </c>
      <c r="B106" s="29" t="s">
        <v>236</v>
      </c>
      <c r="C106" s="29" t="s">
        <v>241</v>
      </c>
      <c r="D106" s="30"/>
      <c r="E106" s="30"/>
      <c r="F106" s="30"/>
      <c r="G106" s="20"/>
      <c r="H106" s="25">
        <f>H107+H113+H119</f>
        <v>96809</v>
      </c>
      <c r="I106" s="53"/>
      <c r="J106" s="50"/>
    </row>
    <row r="107" spans="1:8" ht="15" customHeight="1">
      <c r="A107" s="55" t="s">
        <v>290</v>
      </c>
      <c r="B107" s="28" t="s">
        <v>236</v>
      </c>
      <c r="C107" s="28" t="s">
        <v>241</v>
      </c>
      <c r="D107" s="10" t="s">
        <v>217</v>
      </c>
      <c r="E107" s="10" t="s">
        <v>233</v>
      </c>
      <c r="F107" s="10" t="s">
        <v>233</v>
      </c>
      <c r="G107" s="19"/>
      <c r="H107" s="24">
        <f>H108</f>
        <v>1559</v>
      </c>
    </row>
    <row r="108" spans="1:8" ht="28.5" customHeight="1">
      <c r="A108" s="55" t="s">
        <v>286</v>
      </c>
      <c r="B108" s="28" t="s">
        <v>236</v>
      </c>
      <c r="C108" s="28" t="s">
        <v>241</v>
      </c>
      <c r="D108" s="10" t="s">
        <v>217</v>
      </c>
      <c r="E108" s="10" t="s">
        <v>235</v>
      </c>
      <c r="F108" s="10" t="s">
        <v>233</v>
      </c>
      <c r="G108" s="19"/>
      <c r="H108" s="24">
        <f>H109+H111</f>
        <v>1559</v>
      </c>
    </row>
    <row r="109" spans="1:8" ht="51">
      <c r="A109" s="63" t="s">
        <v>284</v>
      </c>
      <c r="B109" s="28" t="s">
        <v>236</v>
      </c>
      <c r="C109" s="28" t="s">
        <v>241</v>
      </c>
      <c r="D109" s="10" t="s">
        <v>217</v>
      </c>
      <c r="E109" s="10" t="s">
        <v>235</v>
      </c>
      <c r="F109" s="10" t="s">
        <v>237</v>
      </c>
      <c r="G109" s="19"/>
      <c r="H109" s="24">
        <f>H110</f>
        <v>432</v>
      </c>
    </row>
    <row r="110" spans="1:8" ht="12.75">
      <c r="A110" s="55" t="s">
        <v>107</v>
      </c>
      <c r="B110" s="28" t="s">
        <v>236</v>
      </c>
      <c r="C110" s="28" t="s">
        <v>241</v>
      </c>
      <c r="D110" s="10" t="s">
        <v>217</v>
      </c>
      <c r="E110" s="10" t="s">
        <v>235</v>
      </c>
      <c r="F110" s="10" t="s">
        <v>237</v>
      </c>
      <c r="G110" s="19" t="s">
        <v>113</v>
      </c>
      <c r="H110" s="24">
        <v>432</v>
      </c>
    </row>
    <row r="111" spans="1:8" ht="43.5" customHeight="1">
      <c r="A111" s="63" t="s">
        <v>344</v>
      </c>
      <c r="B111" s="28" t="s">
        <v>236</v>
      </c>
      <c r="C111" s="28" t="s">
        <v>241</v>
      </c>
      <c r="D111" s="10" t="s">
        <v>217</v>
      </c>
      <c r="E111" s="10" t="s">
        <v>235</v>
      </c>
      <c r="F111" s="10" t="s">
        <v>239</v>
      </c>
      <c r="G111" s="19"/>
      <c r="H111" s="24">
        <f>H112</f>
        <v>1127</v>
      </c>
    </row>
    <row r="112" spans="1:8" ht="12.75">
      <c r="A112" s="55" t="s">
        <v>107</v>
      </c>
      <c r="B112" s="28" t="s">
        <v>236</v>
      </c>
      <c r="C112" s="28" t="s">
        <v>241</v>
      </c>
      <c r="D112" s="10" t="s">
        <v>217</v>
      </c>
      <c r="E112" s="10" t="s">
        <v>235</v>
      </c>
      <c r="F112" s="10" t="s">
        <v>239</v>
      </c>
      <c r="G112" s="19" t="s">
        <v>113</v>
      </c>
      <c r="H112" s="24">
        <v>1127</v>
      </c>
    </row>
    <row r="113" spans="1:8" ht="18.75" customHeight="1">
      <c r="A113" s="55" t="s">
        <v>222</v>
      </c>
      <c r="B113" s="28" t="s">
        <v>236</v>
      </c>
      <c r="C113" s="28" t="s">
        <v>241</v>
      </c>
      <c r="D113" s="10" t="s">
        <v>218</v>
      </c>
      <c r="E113" s="10" t="s">
        <v>233</v>
      </c>
      <c r="F113" s="10" t="s">
        <v>233</v>
      </c>
      <c r="G113" s="19"/>
      <c r="H113" s="24">
        <f>H114</f>
        <v>40584</v>
      </c>
    </row>
    <row r="114" spans="1:8" ht="15" customHeight="1">
      <c r="A114" s="55" t="s">
        <v>223</v>
      </c>
      <c r="B114" s="28" t="s">
        <v>236</v>
      </c>
      <c r="C114" s="28" t="s">
        <v>241</v>
      </c>
      <c r="D114" s="10" t="s">
        <v>218</v>
      </c>
      <c r="E114" s="10" t="s">
        <v>234</v>
      </c>
      <c r="F114" s="10" t="s">
        <v>233</v>
      </c>
      <c r="G114" s="19"/>
      <c r="H114" s="24">
        <f>H115+H117</f>
        <v>40584</v>
      </c>
    </row>
    <row r="115" spans="1:8" ht="80.25" customHeight="1">
      <c r="A115" s="69" t="s">
        <v>353</v>
      </c>
      <c r="B115" s="28" t="s">
        <v>236</v>
      </c>
      <c r="C115" s="28" t="s">
        <v>241</v>
      </c>
      <c r="D115" s="10" t="s">
        <v>218</v>
      </c>
      <c r="E115" s="10" t="s">
        <v>234</v>
      </c>
      <c r="F115" s="10" t="s">
        <v>232</v>
      </c>
      <c r="G115" s="19"/>
      <c r="H115" s="24">
        <f>H116</f>
        <v>27989</v>
      </c>
    </row>
    <row r="116" spans="1:8" ht="15" customHeight="1">
      <c r="A116" s="55" t="s">
        <v>107</v>
      </c>
      <c r="B116" s="28" t="s">
        <v>236</v>
      </c>
      <c r="C116" s="28" t="s">
        <v>241</v>
      </c>
      <c r="D116" s="10" t="s">
        <v>218</v>
      </c>
      <c r="E116" s="10" t="s">
        <v>234</v>
      </c>
      <c r="F116" s="10" t="s">
        <v>232</v>
      </c>
      <c r="G116" s="19" t="s">
        <v>113</v>
      </c>
      <c r="H116" s="24">
        <v>27989</v>
      </c>
    </row>
    <row r="117" spans="1:8" ht="30" customHeight="1">
      <c r="A117" s="63" t="s">
        <v>346</v>
      </c>
      <c r="B117" s="28" t="s">
        <v>236</v>
      </c>
      <c r="C117" s="28" t="s">
        <v>241</v>
      </c>
      <c r="D117" s="10" t="s">
        <v>218</v>
      </c>
      <c r="E117" s="10" t="s">
        <v>234</v>
      </c>
      <c r="F117" s="10" t="s">
        <v>234</v>
      </c>
      <c r="G117" s="19"/>
      <c r="H117" s="24">
        <f>H118</f>
        <v>12595</v>
      </c>
    </row>
    <row r="118" spans="1:8" ht="12.75">
      <c r="A118" s="55" t="s">
        <v>107</v>
      </c>
      <c r="B118" s="28" t="s">
        <v>236</v>
      </c>
      <c r="C118" s="28" t="s">
        <v>241</v>
      </c>
      <c r="D118" s="10" t="s">
        <v>218</v>
      </c>
      <c r="E118" s="10" t="s">
        <v>234</v>
      </c>
      <c r="F118" s="10" t="s">
        <v>234</v>
      </c>
      <c r="G118" s="19" t="s">
        <v>113</v>
      </c>
      <c r="H118" s="24">
        <v>12595</v>
      </c>
    </row>
    <row r="119" spans="1:8" ht="16.5" customHeight="1">
      <c r="A119" s="55" t="s">
        <v>224</v>
      </c>
      <c r="B119" s="28" t="s">
        <v>236</v>
      </c>
      <c r="C119" s="28" t="s">
        <v>241</v>
      </c>
      <c r="D119" s="10" t="s">
        <v>68</v>
      </c>
      <c r="E119" s="10" t="s">
        <v>233</v>
      </c>
      <c r="F119" s="10" t="s">
        <v>233</v>
      </c>
      <c r="G119" s="19"/>
      <c r="H119" s="24">
        <f>H120</f>
        <v>54666</v>
      </c>
    </row>
    <row r="120" spans="1:8" ht="32.25" customHeight="1">
      <c r="A120" s="55" t="s">
        <v>297</v>
      </c>
      <c r="B120" s="28" t="s">
        <v>236</v>
      </c>
      <c r="C120" s="28" t="s">
        <v>241</v>
      </c>
      <c r="D120" s="10" t="s">
        <v>68</v>
      </c>
      <c r="E120" s="10" t="s">
        <v>232</v>
      </c>
      <c r="F120" s="10" t="s">
        <v>233</v>
      </c>
      <c r="G120" s="19"/>
      <c r="H120" s="24">
        <f>H121+H123</f>
        <v>54666</v>
      </c>
    </row>
    <row r="121" spans="1:8" ht="81" customHeight="1">
      <c r="A121" s="65" t="s">
        <v>354</v>
      </c>
      <c r="B121" s="28" t="s">
        <v>236</v>
      </c>
      <c r="C121" s="28" t="s">
        <v>241</v>
      </c>
      <c r="D121" s="10" t="s">
        <v>68</v>
      </c>
      <c r="E121" s="10" t="s">
        <v>232</v>
      </c>
      <c r="F121" s="10" t="s">
        <v>235</v>
      </c>
      <c r="G121" s="19"/>
      <c r="H121" s="24">
        <f>H122</f>
        <v>45666</v>
      </c>
    </row>
    <row r="122" spans="1:8" ht="18" customHeight="1">
      <c r="A122" s="55" t="s">
        <v>107</v>
      </c>
      <c r="B122" s="28" t="s">
        <v>236</v>
      </c>
      <c r="C122" s="28" t="s">
        <v>241</v>
      </c>
      <c r="D122" s="10" t="s">
        <v>68</v>
      </c>
      <c r="E122" s="10" t="s">
        <v>232</v>
      </c>
      <c r="F122" s="10" t="s">
        <v>235</v>
      </c>
      <c r="G122" s="19" t="s">
        <v>113</v>
      </c>
      <c r="H122" s="24">
        <v>45666</v>
      </c>
    </row>
    <row r="123" spans="1:8" ht="27.75" customHeight="1">
      <c r="A123" s="63" t="s">
        <v>347</v>
      </c>
      <c r="B123" s="28" t="s">
        <v>236</v>
      </c>
      <c r="C123" s="28" t="s">
        <v>241</v>
      </c>
      <c r="D123" s="10" t="s">
        <v>68</v>
      </c>
      <c r="E123" s="10" t="s">
        <v>232</v>
      </c>
      <c r="F123" s="10" t="s">
        <v>236</v>
      </c>
      <c r="G123" s="19"/>
      <c r="H123" s="24">
        <f>H124</f>
        <v>9000</v>
      </c>
    </row>
    <row r="124" spans="1:8" ht="12.75">
      <c r="A124" s="55" t="s">
        <v>107</v>
      </c>
      <c r="B124" s="28" t="s">
        <v>236</v>
      </c>
      <c r="C124" s="28" t="s">
        <v>241</v>
      </c>
      <c r="D124" s="10" t="s">
        <v>68</v>
      </c>
      <c r="E124" s="10" t="s">
        <v>232</v>
      </c>
      <c r="F124" s="10" t="s">
        <v>236</v>
      </c>
      <c r="G124" s="19" t="s">
        <v>113</v>
      </c>
      <c r="H124" s="24">
        <v>9000</v>
      </c>
    </row>
    <row r="125" spans="1:10" s="17" customFormat="1" ht="12.75">
      <c r="A125" s="58" t="s">
        <v>371</v>
      </c>
      <c r="B125" s="29" t="s">
        <v>236</v>
      </c>
      <c r="C125" s="29" t="s">
        <v>247</v>
      </c>
      <c r="D125" s="26"/>
      <c r="E125" s="26"/>
      <c r="F125" s="26"/>
      <c r="G125" s="20"/>
      <c r="H125" s="25">
        <f>H126</f>
        <v>127070</v>
      </c>
      <c r="I125" s="53"/>
      <c r="J125" s="50"/>
    </row>
    <row r="126" spans="1:8" ht="12.75">
      <c r="A126" s="60" t="s">
        <v>371</v>
      </c>
      <c r="B126" s="28" t="s">
        <v>236</v>
      </c>
      <c r="C126" s="28" t="s">
        <v>247</v>
      </c>
      <c r="D126" s="10" t="s">
        <v>372</v>
      </c>
      <c r="E126" s="10" t="s">
        <v>233</v>
      </c>
      <c r="F126" s="10" t="s">
        <v>233</v>
      </c>
      <c r="G126" s="19"/>
      <c r="H126" s="24">
        <f>H127</f>
        <v>127070</v>
      </c>
    </row>
    <row r="127" spans="1:8" ht="12.75">
      <c r="A127" s="60" t="s">
        <v>374</v>
      </c>
      <c r="B127" s="28" t="s">
        <v>236</v>
      </c>
      <c r="C127" s="28" t="s">
        <v>247</v>
      </c>
      <c r="D127" s="10" t="s">
        <v>372</v>
      </c>
      <c r="E127" s="10" t="s">
        <v>234</v>
      </c>
      <c r="F127" s="10" t="s">
        <v>233</v>
      </c>
      <c r="G127" s="19"/>
      <c r="H127" s="24">
        <f>H128</f>
        <v>127070</v>
      </c>
    </row>
    <row r="128" spans="1:8" ht="38.25">
      <c r="A128" s="60" t="s">
        <v>373</v>
      </c>
      <c r="B128" s="28" t="s">
        <v>236</v>
      </c>
      <c r="C128" s="28" t="s">
        <v>247</v>
      </c>
      <c r="D128" s="10" t="s">
        <v>372</v>
      </c>
      <c r="E128" s="10" t="s">
        <v>234</v>
      </c>
      <c r="F128" s="10" t="s">
        <v>232</v>
      </c>
      <c r="G128" s="19"/>
      <c r="H128" s="24">
        <f>H129</f>
        <v>127070</v>
      </c>
    </row>
    <row r="129" spans="1:8" ht="12.75">
      <c r="A129" s="55" t="s">
        <v>105</v>
      </c>
      <c r="B129" s="28" t="s">
        <v>236</v>
      </c>
      <c r="C129" s="28" t="s">
        <v>247</v>
      </c>
      <c r="D129" s="10" t="s">
        <v>372</v>
      </c>
      <c r="E129" s="10" t="s">
        <v>234</v>
      </c>
      <c r="F129" s="10" t="s">
        <v>232</v>
      </c>
      <c r="G129" s="19" t="s">
        <v>111</v>
      </c>
      <c r="H129" s="24">
        <v>127070</v>
      </c>
    </row>
    <row r="130" spans="1:10" s="17" customFormat="1" ht="18.75" customHeight="1">
      <c r="A130" s="59" t="s">
        <v>305</v>
      </c>
      <c r="B130" s="29" t="s">
        <v>236</v>
      </c>
      <c r="C130" s="29" t="s">
        <v>244</v>
      </c>
      <c r="D130" s="26"/>
      <c r="E130" s="26"/>
      <c r="F130" s="26"/>
      <c r="G130" s="20"/>
      <c r="H130" s="25">
        <f>H135+H143+H131</f>
        <v>34375</v>
      </c>
      <c r="I130" s="53"/>
      <c r="J130" s="50"/>
    </row>
    <row r="131" spans="1:10" s="17" customFormat="1" ht="29.25" customHeight="1">
      <c r="A131" s="68" t="s">
        <v>162</v>
      </c>
      <c r="B131" s="28" t="s">
        <v>236</v>
      </c>
      <c r="C131" s="28" t="s">
        <v>244</v>
      </c>
      <c r="D131" s="10" t="s">
        <v>296</v>
      </c>
      <c r="E131" s="10" t="s">
        <v>233</v>
      </c>
      <c r="F131" s="10" t="s">
        <v>233</v>
      </c>
      <c r="G131" s="19"/>
      <c r="H131" s="24">
        <f>H132</f>
        <v>8845</v>
      </c>
      <c r="I131" s="53"/>
      <c r="J131" s="50"/>
    </row>
    <row r="132" spans="1:10" s="17" customFormat="1" ht="18" customHeight="1">
      <c r="A132" s="68" t="s">
        <v>160</v>
      </c>
      <c r="B132" s="28" t="s">
        <v>236</v>
      </c>
      <c r="C132" s="28" t="s">
        <v>244</v>
      </c>
      <c r="D132" s="10" t="s">
        <v>296</v>
      </c>
      <c r="E132" s="10" t="s">
        <v>66</v>
      </c>
      <c r="F132" s="10" t="s">
        <v>233</v>
      </c>
      <c r="G132" s="19"/>
      <c r="H132" s="24">
        <f>H133</f>
        <v>8845</v>
      </c>
      <c r="I132" s="53"/>
      <c r="J132" s="50"/>
    </row>
    <row r="133" spans="1:10" s="17" customFormat="1" ht="30" customHeight="1">
      <c r="A133" s="62" t="s">
        <v>355</v>
      </c>
      <c r="B133" s="28" t="s">
        <v>236</v>
      </c>
      <c r="C133" s="28" t="s">
        <v>244</v>
      </c>
      <c r="D133" s="10" t="s">
        <v>296</v>
      </c>
      <c r="E133" s="10" t="s">
        <v>66</v>
      </c>
      <c r="F133" s="10" t="s">
        <v>66</v>
      </c>
      <c r="G133" s="19"/>
      <c r="H133" s="24">
        <f>H134</f>
        <v>8845</v>
      </c>
      <c r="I133" s="53"/>
      <c r="J133" s="50"/>
    </row>
    <row r="134" spans="1:10" s="17" customFormat="1" ht="18.75" customHeight="1">
      <c r="A134" s="68" t="s">
        <v>104</v>
      </c>
      <c r="B134" s="28" t="s">
        <v>236</v>
      </c>
      <c r="C134" s="28" t="s">
        <v>244</v>
      </c>
      <c r="D134" s="10" t="s">
        <v>296</v>
      </c>
      <c r="E134" s="10" t="s">
        <v>66</v>
      </c>
      <c r="F134" s="10" t="s">
        <v>66</v>
      </c>
      <c r="G134" s="19" t="s">
        <v>109</v>
      </c>
      <c r="H134" s="24">
        <v>8845</v>
      </c>
      <c r="I134" s="53"/>
      <c r="J134" s="50"/>
    </row>
    <row r="135" spans="1:8" ht="28.5" customHeight="1">
      <c r="A135" s="55" t="s">
        <v>298</v>
      </c>
      <c r="B135" s="28" t="s">
        <v>236</v>
      </c>
      <c r="C135" s="28" t="s">
        <v>244</v>
      </c>
      <c r="D135" s="10" t="s">
        <v>69</v>
      </c>
      <c r="E135" s="10" t="s">
        <v>233</v>
      </c>
      <c r="F135" s="10" t="s">
        <v>233</v>
      </c>
      <c r="G135" s="19"/>
      <c r="H135" s="24">
        <f>H136</f>
        <v>6530</v>
      </c>
    </row>
    <row r="136" spans="1:8" ht="14.25" customHeight="1">
      <c r="A136" s="55" t="s">
        <v>299</v>
      </c>
      <c r="B136" s="28" t="s">
        <v>236</v>
      </c>
      <c r="C136" s="28" t="s">
        <v>244</v>
      </c>
      <c r="D136" s="10" t="s">
        <v>69</v>
      </c>
      <c r="E136" s="10" t="s">
        <v>235</v>
      </c>
      <c r="F136" s="10" t="s">
        <v>233</v>
      </c>
      <c r="G136" s="19"/>
      <c r="H136" s="24">
        <f>H137+H139+H141</f>
        <v>6530</v>
      </c>
    </row>
    <row r="137" spans="1:8" ht="25.5">
      <c r="A137" s="63" t="s">
        <v>70</v>
      </c>
      <c r="B137" s="28" t="s">
        <v>236</v>
      </c>
      <c r="C137" s="28" t="s">
        <v>244</v>
      </c>
      <c r="D137" s="10" t="s">
        <v>69</v>
      </c>
      <c r="E137" s="10" t="s">
        <v>235</v>
      </c>
      <c r="F137" s="10" t="s">
        <v>232</v>
      </c>
      <c r="G137" s="19"/>
      <c r="H137" s="24">
        <f>H138</f>
        <v>5000</v>
      </c>
    </row>
    <row r="138" spans="1:8" ht="12.75">
      <c r="A138" s="55" t="s">
        <v>164</v>
      </c>
      <c r="B138" s="28" t="s">
        <v>236</v>
      </c>
      <c r="C138" s="28" t="s">
        <v>244</v>
      </c>
      <c r="D138" s="10" t="s">
        <v>69</v>
      </c>
      <c r="E138" s="10" t="s">
        <v>235</v>
      </c>
      <c r="F138" s="10" t="s">
        <v>232</v>
      </c>
      <c r="G138" s="19" t="s">
        <v>238</v>
      </c>
      <c r="H138" s="24">
        <v>5000</v>
      </c>
    </row>
    <row r="139" spans="1:8" ht="17.25" customHeight="1">
      <c r="A139" s="63" t="s">
        <v>71</v>
      </c>
      <c r="B139" s="28" t="s">
        <v>236</v>
      </c>
      <c r="C139" s="28" t="s">
        <v>244</v>
      </c>
      <c r="D139" s="10" t="s">
        <v>69</v>
      </c>
      <c r="E139" s="10" t="s">
        <v>235</v>
      </c>
      <c r="F139" s="10" t="s">
        <v>234</v>
      </c>
      <c r="G139" s="19"/>
      <c r="H139" s="24">
        <f>H140</f>
        <v>900</v>
      </c>
    </row>
    <row r="140" spans="1:8" ht="12.75">
      <c r="A140" s="55" t="s">
        <v>164</v>
      </c>
      <c r="B140" s="28" t="s">
        <v>236</v>
      </c>
      <c r="C140" s="28" t="s">
        <v>244</v>
      </c>
      <c r="D140" s="10" t="s">
        <v>69</v>
      </c>
      <c r="E140" s="10" t="s">
        <v>235</v>
      </c>
      <c r="F140" s="10" t="s">
        <v>234</v>
      </c>
      <c r="G140" s="19" t="s">
        <v>238</v>
      </c>
      <c r="H140" s="24">
        <v>900</v>
      </c>
    </row>
    <row r="141" spans="1:8" ht="15" customHeight="1">
      <c r="A141" s="63" t="s">
        <v>72</v>
      </c>
      <c r="B141" s="28" t="s">
        <v>236</v>
      </c>
      <c r="C141" s="28" t="s">
        <v>244</v>
      </c>
      <c r="D141" s="10" t="s">
        <v>69</v>
      </c>
      <c r="E141" s="10" t="s">
        <v>235</v>
      </c>
      <c r="F141" s="10" t="s">
        <v>235</v>
      </c>
      <c r="G141" s="19"/>
      <c r="H141" s="24">
        <f>H142</f>
        <v>630</v>
      </c>
    </row>
    <row r="142" spans="1:8" ht="12.75">
      <c r="A142" s="55" t="s">
        <v>164</v>
      </c>
      <c r="B142" s="28" t="s">
        <v>236</v>
      </c>
      <c r="C142" s="28" t="s">
        <v>244</v>
      </c>
      <c r="D142" s="10" t="s">
        <v>69</v>
      </c>
      <c r="E142" s="10" t="s">
        <v>235</v>
      </c>
      <c r="F142" s="10" t="s">
        <v>235</v>
      </c>
      <c r="G142" s="19" t="s">
        <v>238</v>
      </c>
      <c r="H142" s="24">
        <v>630</v>
      </c>
    </row>
    <row r="143" spans="1:8" ht="15.75" customHeight="1">
      <c r="A143" s="55" t="s">
        <v>230</v>
      </c>
      <c r="B143" s="28" t="s">
        <v>236</v>
      </c>
      <c r="C143" s="28" t="s">
        <v>244</v>
      </c>
      <c r="D143" s="10" t="s">
        <v>189</v>
      </c>
      <c r="E143" s="10" t="s">
        <v>233</v>
      </c>
      <c r="F143" s="10" t="s">
        <v>233</v>
      </c>
      <c r="G143" s="19"/>
      <c r="H143" s="24">
        <f>H144+H146</f>
        <v>19000</v>
      </c>
    </row>
    <row r="144" spans="1:8" ht="56.25" customHeight="1">
      <c r="A144" s="63" t="s">
        <v>375</v>
      </c>
      <c r="B144" s="28" t="s">
        <v>236</v>
      </c>
      <c r="C144" s="28" t="s">
        <v>244</v>
      </c>
      <c r="D144" s="10" t="s">
        <v>189</v>
      </c>
      <c r="E144" s="10" t="s">
        <v>237</v>
      </c>
      <c r="F144" s="10" t="s">
        <v>233</v>
      </c>
      <c r="G144" s="19"/>
      <c r="H144" s="24">
        <f>H145</f>
        <v>10000</v>
      </c>
    </row>
    <row r="145" spans="1:8" ht="12.75">
      <c r="A145" s="55" t="s">
        <v>164</v>
      </c>
      <c r="B145" s="28" t="s">
        <v>236</v>
      </c>
      <c r="C145" s="28" t="s">
        <v>244</v>
      </c>
      <c r="D145" s="10" t="s">
        <v>189</v>
      </c>
      <c r="E145" s="10" t="s">
        <v>237</v>
      </c>
      <c r="F145" s="10" t="s">
        <v>233</v>
      </c>
      <c r="G145" s="19" t="s">
        <v>238</v>
      </c>
      <c r="H145" s="24">
        <v>10000</v>
      </c>
    </row>
    <row r="146" spans="1:8" ht="12.75">
      <c r="A146" s="63" t="s">
        <v>81</v>
      </c>
      <c r="B146" s="28" t="s">
        <v>236</v>
      </c>
      <c r="C146" s="28" t="s">
        <v>244</v>
      </c>
      <c r="D146" s="10" t="s">
        <v>189</v>
      </c>
      <c r="E146" s="10" t="s">
        <v>98</v>
      </c>
      <c r="F146" s="10" t="s">
        <v>233</v>
      </c>
      <c r="G146" s="19"/>
      <c r="H146" s="24">
        <f>H148</f>
        <v>9000</v>
      </c>
    </row>
    <row r="147" spans="1:8" ht="12.75">
      <c r="A147" s="63" t="s">
        <v>82</v>
      </c>
      <c r="B147" s="28" t="s">
        <v>236</v>
      </c>
      <c r="C147" s="28" t="s">
        <v>244</v>
      </c>
      <c r="D147" s="10" t="s">
        <v>189</v>
      </c>
      <c r="E147" s="10" t="s">
        <v>98</v>
      </c>
      <c r="F147" s="10" t="s">
        <v>232</v>
      </c>
      <c r="G147" s="19"/>
      <c r="H147" s="24">
        <f>H148</f>
        <v>9000</v>
      </c>
    </row>
    <row r="148" spans="1:8" ht="12.75">
      <c r="A148" s="55" t="s">
        <v>105</v>
      </c>
      <c r="B148" s="28" t="s">
        <v>236</v>
      </c>
      <c r="C148" s="28" t="s">
        <v>244</v>
      </c>
      <c r="D148" s="10" t="s">
        <v>189</v>
      </c>
      <c r="E148" s="10" t="s">
        <v>98</v>
      </c>
      <c r="F148" s="10" t="s">
        <v>232</v>
      </c>
      <c r="G148" s="19" t="s">
        <v>111</v>
      </c>
      <c r="H148" s="24">
        <v>9000</v>
      </c>
    </row>
    <row r="149" spans="1:10" s="17" customFormat="1" ht="18.75" customHeight="1">
      <c r="A149" s="59" t="s">
        <v>225</v>
      </c>
      <c r="B149" s="29" t="s">
        <v>237</v>
      </c>
      <c r="C149" s="29"/>
      <c r="D149" s="26"/>
      <c r="E149" s="26"/>
      <c r="F149" s="26"/>
      <c r="G149" s="20"/>
      <c r="H149" s="25">
        <f>H150+H176+H171</f>
        <v>1090559.4000000001</v>
      </c>
      <c r="I149" s="53"/>
      <c r="J149" s="50"/>
    </row>
    <row r="150" spans="1:10" s="17" customFormat="1" ht="15" customHeight="1">
      <c r="A150" s="59" t="s">
        <v>306</v>
      </c>
      <c r="B150" s="29" t="s">
        <v>237</v>
      </c>
      <c r="C150" s="29" t="s">
        <v>232</v>
      </c>
      <c r="D150" s="26"/>
      <c r="E150" s="26"/>
      <c r="F150" s="26"/>
      <c r="G150" s="20"/>
      <c r="H150" s="25">
        <f>H151+H166</f>
        <v>386235</v>
      </c>
      <c r="I150" s="53"/>
      <c r="J150" s="50"/>
    </row>
    <row r="151" spans="1:8" ht="12.75">
      <c r="A151" s="55" t="s">
        <v>226</v>
      </c>
      <c r="B151" s="28" t="s">
        <v>237</v>
      </c>
      <c r="C151" s="28" t="s">
        <v>232</v>
      </c>
      <c r="D151" s="10" t="s">
        <v>73</v>
      </c>
      <c r="E151" s="10" t="s">
        <v>233</v>
      </c>
      <c r="F151" s="10" t="s">
        <v>233</v>
      </c>
      <c r="G151" s="19"/>
      <c r="H151" s="24">
        <f>H152+H155</f>
        <v>313100</v>
      </c>
    </row>
    <row r="152" spans="1:8" ht="38.25">
      <c r="A152" s="70" t="s">
        <v>227</v>
      </c>
      <c r="B152" s="28" t="s">
        <v>237</v>
      </c>
      <c r="C152" s="28" t="s">
        <v>232</v>
      </c>
      <c r="D152" s="10" t="s">
        <v>73</v>
      </c>
      <c r="E152" s="10" t="s">
        <v>234</v>
      </c>
      <c r="F152" s="10" t="s">
        <v>233</v>
      </c>
      <c r="G152" s="19"/>
      <c r="H152" s="24">
        <f>H153</f>
        <v>268200</v>
      </c>
    </row>
    <row r="153" spans="1:8" ht="42" customHeight="1">
      <c r="A153" s="70" t="s">
        <v>74</v>
      </c>
      <c r="B153" s="28" t="s">
        <v>237</v>
      </c>
      <c r="C153" s="28" t="s">
        <v>232</v>
      </c>
      <c r="D153" s="10" t="s">
        <v>73</v>
      </c>
      <c r="E153" s="10" t="s">
        <v>234</v>
      </c>
      <c r="F153" s="10" t="s">
        <v>232</v>
      </c>
      <c r="G153" s="19"/>
      <c r="H153" s="24">
        <f>H154</f>
        <v>268200</v>
      </c>
    </row>
    <row r="154" spans="1:8" ht="12.75">
      <c r="A154" s="55" t="s">
        <v>107</v>
      </c>
      <c r="B154" s="28" t="s">
        <v>237</v>
      </c>
      <c r="C154" s="28" t="s">
        <v>232</v>
      </c>
      <c r="D154" s="10" t="s">
        <v>73</v>
      </c>
      <c r="E154" s="10" t="s">
        <v>234</v>
      </c>
      <c r="F154" s="10" t="s">
        <v>232</v>
      </c>
      <c r="G154" s="19" t="s">
        <v>113</v>
      </c>
      <c r="H154" s="24">
        <f>293200-25000</f>
        <v>268200</v>
      </c>
    </row>
    <row r="155" spans="1:8" ht="15" customHeight="1">
      <c r="A155" s="55" t="s">
        <v>228</v>
      </c>
      <c r="B155" s="28" t="s">
        <v>237</v>
      </c>
      <c r="C155" s="28" t="s">
        <v>232</v>
      </c>
      <c r="D155" s="10" t="s">
        <v>73</v>
      </c>
      <c r="E155" s="10" t="s">
        <v>235</v>
      </c>
      <c r="F155" s="10" t="s">
        <v>233</v>
      </c>
      <c r="G155" s="19"/>
      <c r="H155" s="24">
        <f>H156+H158</f>
        <v>44900</v>
      </c>
    </row>
    <row r="156" spans="1:8" ht="22.5" customHeight="1">
      <c r="A156" s="63" t="s">
        <v>75</v>
      </c>
      <c r="B156" s="28" t="s">
        <v>237</v>
      </c>
      <c r="C156" s="28" t="s">
        <v>232</v>
      </c>
      <c r="D156" s="10" t="s">
        <v>73</v>
      </c>
      <c r="E156" s="10" t="s">
        <v>235</v>
      </c>
      <c r="F156" s="10" t="s">
        <v>232</v>
      </c>
      <c r="G156" s="19"/>
      <c r="H156" s="24">
        <f>H157</f>
        <v>44000</v>
      </c>
    </row>
    <row r="157" spans="1:8" ht="12.75">
      <c r="A157" s="55" t="s">
        <v>107</v>
      </c>
      <c r="B157" s="28" t="s">
        <v>237</v>
      </c>
      <c r="C157" s="28" t="s">
        <v>232</v>
      </c>
      <c r="D157" s="10" t="s">
        <v>73</v>
      </c>
      <c r="E157" s="10" t="s">
        <v>235</v>
      </c>
      <c r="F157" s="10" t="s">
        <v>232</v>
      </c>
      <c r="G157" s="19" t="s">
        <v>113</v>
      </c>
      <c r="H157" s="24">
        <v>44000</v>
      </c>
    </row>
    <row r="158" spans="1:8" ht="27" customHeight="1">
      <c r="A158" s="63" t="s">
        <v>76</v>
      </c>
      <c r="B158" s="28" t="s">
        <v>237</v>
      </c>
      <c r="C158" s="28" t="s">
        <v>232</v>
      </c>
      <c r="D158" s="10" t="s">
        <v>73</v>
      </c>
      <c r="E158" s="10" t="s">
        <v>235</v>
      </c>
      <c r="F158" s="10" t="s">
        <v>234</v>
      </c>
      <c r="G158" s="19"/>
      <c r="H158" s="24">
        <f>H159</f>
        <v>900</v>
      </c>
    </row>
    <row r="159" spans="1:8" ht="12.75">
      <c r="A159" s="55" t="s">
        <v>164</v>
      </c>
      <c r="B159" s="28" t="s">
        <v>237</v>
      </c>
      <c r="C159" s="28" t="s">
        <v>232</v>
      </c>
      <c r="D159" s="10" t="s">
        <v>73</v>
      </c>
      <c r="E159" s="10" t="s">
        <v>235</v>
      </c>
      <c r="F159" s="10" t="s">
        <v>234</v>
      </c>
      <c r="G159" s="19" t="s">
        <v>238</v>
      </c>
      <c r="H159" s="24">
        <v>900</v>
      </c>
    </row>
    <row r="160" spans="1:8" ht="12.75" hidden="1">
      <c r="A160" s="62" t="s">
        <v>229</v>
      </c>
      <c r="B160" s="28" t="s">
        <v>237</v>
      </c>
      <c r="C160" s="28" t="s">
        <v>232</v>
      </c>
      <c r="D160" s="10" t="s">
        <v>77</v>
      </c>
      <c r="E160" s="10" t="s">
        <v>233</v>
      </c>
      <c r="F160" s="10" t="s">
        <v>233</v>
      </c>
      <c r="G160" s="19"/>
      <c r="H160" s="24"/>
    </row>
    <row r="161" spans="1:8" ht="12.75" hidden="1">
      <c r="A161" s="55"/>
      <c r="B161" s="28" t="s">
        <v>237</v>
      </c>
      <c r="C161" s="28" t="s">
        <v>232</v>
      </c>
      <c r="D161" s="10" t="s">
        <v>77</v>
      </c>
      <c r="E161" s="10" t="s">
        <v>366</v>
      </c>
      <c r="F161" s="10" t="s">
        <v>233</v>
      </c>
      <c r="G161" s="19"/>
      <c r="H161" s="24"/>
    </row>
    <row r="162" spans="1:8" ht="12.75" hidden="1">
      <c r="A162" s="55"/>
      <c r="B162" s="28" t="s">
        <v>237</v>
      </c>
      <c r="C162" s="28" t="s">
        <v>232</v>
      </c>
      <c r="D162" s="10" t="s">
        <v>77</v>
      </c>
      <c r="E162" s="10" t="s">
        <v>366</v>
      </c>
      <c r="F162" s="10" t="s">
        <v>232</v>
      </c>
      <c r="G162" s="19"/>
      <c r="H162" s="24"/>
    </row>
    <row r="163" spans="1:8" ht="12.75" hidden="1">
      <c r="A163" s="55"/>
      <c r="B163" s="28" t="s">
        <v>237</v>
      </c>
      <c r="C163" s="28" t="s">
        <v>232</v>
      </c>
      <c r="D163" s="10" t="s">
        <v>77</v>
      </c>
      <c r="E163" s="10" t="s">
        <v>366</v>
      </c>
      <c r="F163" s="10" t="s">
        <v>232</v>
      </c>
      <c r="G163" s="19" t="s">
        <v>238</v>
      </c>
      <c r="H163" s="24"/>
    </row>
    <row r="164" spans="1:8" ht="12.75" hidden="1">
      <c r="A164" s="55"/>
      <c r="B164" s="28" t="s">
        <v>237</v>
      </c>
      <c r="C164" s="28" t="s">
        <v>232</v>
      </c>
      <c r="D164" s="10" t="s">
        <v>77</v>
      </c>
      <c r="E164" s="10" t="s">
        <v>366</v>
      </c>
      <c r="F164" s="10" t="s">
        <v>234</v>
      </c>
      <c r="G164" s="19"/>
      <c r="H164" s="24"/>
    </row>
    <row r="165" spans="1:8" ht="12.75" hidden="1">
      <c r="A165" s="55"/>
      <c r="B165" s="28" t="s">
        <v>237</v>
      </c>
      <c r="C165" s="28" t="s">
        <v>232</v>
      </c>
      <c r="D165" s="10" t="s">
        <v>77</v>
      </c>
      <c r="E165" s="10" t="s">
        <v>366</v>
      </c>
      <c r="F165" s="10" t="s">
        <v>234</v>
      </c>
      <c r="G165" s="19" t="s">
        <v>113</v>
      </c>
      <c r="H165" s="24"/>
    </row>
    <row r="166" spans="1:8" ht="16.5" customHeight="1">
      <c r="A166" s="55" t="s">
        <v>230</v>
      </c>
      <c r="B166" s="28" t="s">
        <v>237</v>
      </c>
      <c r="C166" s="28" t="s">
        <v>232</v>
      </c>
      <c r="D166" s="10" t="s">
        <v>189</v>
      </c>
      <c r="E166" s="10" t="s">
        <v>233</v>
      </c>
      <c r="F166" s="10" t="s">
        <v>233</v>
      </c>
      <c r="G166" s="19"/>
      <c r="H166" s="24">
        <f>H167+H169</f>
        <v>73135</v>
      </c>
    </row>
    <row r="167" spans="1:8" ht="28.5" customHeight="1">
      <c r="A167" s="63" t="s">
        <v>79</v>
      </c>
      <c r="B167" s="28" t="s">
        <v>237</v>
      </c>
      <c r="C167" s="28" t="s">
        <v>232</v>
      </c>
      <c r="D167" s="10" t="s">
        <v>189</v>
      </c>
      <c r="E167" s="10" t="s">
        <v>239</v>
      </c>
      <c r="F167" s="10" t="s">
        <v>233</v>
      </c>
      <c r="G167" s="19"/>
      <c r="H167" s="24">
        <f>H168</f>
        <v>45055</v>
      </c>
    </row>
    <row r="168" spans="1:8" ht="12.75">
      <c r="A168" s="55" t="s">
        <v>105</v>
      </c>
      <c r="B168" s="28" t="s">
        <v>237</v>
      </c>
      <c r="C168" s="28" t="s">
        <v>232</v>
      </c>
      <c r="D168" s="10" t="s">
        <v>189</v>
      </c>
      <c r="E168" s="10" t="s">
        <v>239</v>
      </c>
      <c r="F168" s="10" t="s">
        <v>233</v>
      </c>
      <c r="G168" s="19" t="s">
        <v>111</v>
      </c>
      <c r="H168" s="24">
        <v>45055</v>
      </c>
    </row>
    <row r="169" spans="1:8" ht="29.25" customHeight="1">
      <c r="A169" s="63" t="s">
        <v>78</v>
      </c>
      <c r="B169" s="28" t="s">
        <v>237</v>
      </c>
      <c r="C169" s="28" t="s">
        <v>232</v>
      </c>
      <c r="D169" s="10" t="s">
        <v>189</v>
      </c>
      <c r="E169" s="10" t="s">
        <v>240</v>
      </c>
      <c r="F169" s="10" t="s">
        <v>233</v>
      </c>
      <c r="G169" s="19"/>
      <c r="H169" s="24">
        <f>H170</f>
        <v>28080</v>
      </c>
    </row>
    <row r="170" spans="1:8" ht="12.75">
      <c r="A170" s="55" t="s">
        <v>164</v>
      </c>
      <c r="B170" s="28" t="s">
        <v>237</v>
      </c>
      <c r="C170" s="28" t="s">
        <v>232</v>
      </c>
      <c r="D170" s="10" t="s">
        <v>189</v>
      </c>
      <c r="E170" s="10" t="s">
        <v>240</v>
      </c>
      <c r="F170" s="10" t="s">
        <v>233</v>
      </c>
      <c r="G170" s="19" t="s">
        <v>238</v>
      </c>
      <c r="H170" s="24">
        <v>28080</v>
      </c>
    </row>
    <row r="171" spans="1:10" s="17" customFormat="1" ht="12.75">
      <c r="A171" s="59" t="s">
        <v>324</v>
      </c>
      <c r="B171" s="29" t="s">
        <v>237</v>
      </c>
      <c r="C171" s="29" t="s">
        <v>234</v>
      </c>
      <c r="D171" s="26"/>
      <c r="E171" s="26"/>
      <c r="F171" s="26"/>
      <c r="G171" s="20"/>
      <c r="H171" s="25">
        <f>H172</f>
        <v>43635.7</v>
      </c>
      <c r="I171" s="53"/>
      <c r="J171" s="50"/>
    </row>
    <row r="172" spans="1:8" ht="12.75">
      <c r="A172" s="55" t="s">
        <v>327</v>
      </c>
      <c r="B172" s="28" t="s">
        <v>237</v>
      </c>
      <c r="C172" s="28" t="s">
        <v>234</v>
      </c>
      <c r="D172" s="10" t="s">
        <v>325</v>
      </c>
      <c r="E172" s="10" t="s">
        <v>233</v>
      </c>
      <c r="F172" s="10" t="s">
        <v>233</v>
      </c>
      <c r="G172" s="19"/>
      <c r="H172" s="24">
        <f>H173</f>
        <v>43635.7</v>
      </c>
    </row>
    <row r="173" spans="1:8" ht="12.75">
      <c r="A173" s="55" t="s">
        <v>326</v>
      </c>
      <c r="B173" s="28" t="s">
        <v>237</v>
      </c>
      <c r="C173" s="28" t="s">
        <v>234</v>
      </c>
      <c r="D173" s="10" t="s">
        <v>325</v>
      </c>
      <c r="E173" s="10" t="s">
        <v>237</v>
      </c>
      <c r="F173" s="10" t="s">
        <v>233</v>
      </c>
      <c r="G173" s="19"/>
      <c r="H173" s="24">
        <f>H174</f>
        <v>43635.7</v>
      </c>
    </row>
    <row r="174" spans="1:8" ht="12.75">
      <c r="A174" s="55" t="s">
        <v>377</v>
      </c>
      <c r="B174" s="28" t="s">
        <v>237</v>
      </c>
      <c r="C174" s="28" t="s">
        <v>234</v>
      </c>
      <c r="D174" s="10" t="s">
        <v>325</v>
      </c>
      <c r="E174" s="10" t="s">
        <v>237</v>
      </c>
      <c r="F174" s="10" t="s">
        <v>376</v>
      </c>
      <c r="G174" s="19"/>
      <c r="H174" s="24">
        <f>H175</f>
        <v>43635.7</v>
      </c>
    </row>
    <row r="175" spans="1:8" ht="12.75">
      <c r="A175" s="55" t="s">
        <v>107</v>
      </c>
      <c r="B175" s="28" t="s">
        <v>237</v>
      </c>
      <c r="C175" s="28" t="s">
        <v>234</v>
      </c>
      <c r="D175" s="10" t="s">
        <v>325</v>
      </c>
      <c r="E175" s="10" t="s">
        <v>237</v>
      </c>
      <c r="F175" s="10" t="s">
        <v>376</v>
      </c>
      <c r="G175" s="19" t="s">
        <v>113</v>
      </c>
      <c r="H175" s="24">
        <v>43635.7</v>
      </c>
    </row>
    <row r="176" spans="1:10" s="17" customFormat="1" ht="15" customHeight="1">
      <c r="A176" s="71" t="s">
        <v>307</v>
      </c>
      <c r="B176" s="29" t="s">
        <v>237</v>
      </c>
      <c r="C176" s="29" t="s">
        <v>235</v>
      </c>
      <c r="D176" s="26"/>
      <c r="E176" s="26"/>
      <c r="F176" s="26"/>
      <c r="G176" s="20"/>
      <c r="H176" s="25">
        <f>H177+H207</f>
        <v>660688.7000000001</v>
      </c>
      <c r="I176" s="53"/>
      <c r="J176" s="50"/>
    </row>
    <row r="177" spans="1:8" ht="14.25" customHeight="1">
      <c r="A177" s="70" t="s">
        <v>307</v>
      </c>
      <c r="B177" s="28" t="s">
        <v>237</v>
      </c>
      <c r="C177" s="28" t="s">
        <v>235</v>
      </c>
      <c r="D177" s="10" t="s">
        <v>83</v>
      </c>
      <c r="E177" s="10" t="s">
        <v>233</v>
      </c>
      <c r="F177" s="10" t="s">
        <v>233</v>
      </c>
      <c r="G177" s="19"/>
      <c r="H177" s="24">
        <f>H178+H183+H190+H195+H200</f>
        <v>638188.7000000001</v>
      </c>
    </row>
    <row r="178" spans="1:8" ht="12.75">
      <c r="A178" s="70" t="s">
        <v>117</v>
      </c>
      <c r="B178" s="28" t="s">
        <v>237</v>
      </c>
      <c r="C178" s="28" t="s">
        <v>235</v>
      </c>
      <c r="D178" s="10" t="s">
        <v>83</v>
      </c>
      <c r="E178" s="10" t="s">
        <v>232</v>
      </c>
      <c r="F178" s="10" t="s">
        <v>233</v>
      </c>
      <c r="G178" s="19"/>
      <c r="H178" s="24">
        <f>H179+H181</f>
        <v>58489.7</v>
      </c>
    </row>
    <row r="179" spans="1:8" ht="24.75" customHeight="1">
      <c r="A179" s="63" t="s">
        <v>315</v>
      </c>
      <c r="B179" s="28" t="s">
        <v>237</v>
      </c>
      <c r="C179" s="28" t="s">
        <v>235</v>
      </c>
      <c r="D179" s="10" t="s">
        <v>83</v>
      </c>
      <c r="E179" s="10" t="s">
        <v>232</v>
      </c>
      <c r="F179" s="10" t="s">
        <v>232</v>
      </c>
      <c r="G179" s="19"/>
      <c r="H179" s="24">
        <f>H180</f>
        <v>4000</v>
      </c>
    </row>
    <row r="180" spans="1:8" ht="12.75">
      <c r="A180" s="55" t="s">
        <v>164</v>
      </c>
      <c r="B180" s="28" t="s">
        <v>237</v>
      </c>
      <c r="C180" s="28" t="s">
        <v>235</v>
      </c>
      <c r="D180" s="10" t="s">
        <v>83</v>
      </c>
      <c r="E180" s="10" t="s">
        <v>232</v>
      </c>
      <c r="F180" s="10" t="s">
        <v>232</v>
      </c>
      <c r="G180" s="19" t="s">
        <v>238</v>
      </c>
      <c r="H180" s="24">
        <v>4000</v>
      </c>
    </row>
    <row r="181" spans="1:8" ht="25.5" customHeight="1">
      <c r="A181" s="63" t="s">
        <v>348</v>
      </c>
      <c r="B181" s="28" t="s">
        <v>237</v>
      </c>
      <c r="C181" s="28" t="s">
        <v>235</v>
      </c>
      <c r="D181" s="10" t="s">
        <v>83</v>
      </c>
      <c r="E181" s="10" t="s">
        <v>232</v>
      </c>
      <c r="F181" s="10" t="s">
        <v>234</v>
      </c>
      <c r="G181" s="19"/>
      <c r="H181" s="24">
        <f>H182</f>
        <v>54489.7</v>
      </c>
    </row>
    <row r="182" spans="1:8" ht="12.75">
      <c r="A182" s="55" t="s">
        <v>164</v>
      </c>
      <c r="B182" s="28" t="s">
        <v>237</v>
      </c>
      <c r="C182" s="28" t="s">
        <v>235</v>
      </c>
      <c r="D182" s="10" t="s">
        <v>83</v>
      </c>
      <c r="E182" s="10" t="s">
        <v>232</v>
      </c>
      <c r="F182" s="10" t="s">
        <v>234</v>
      </c>
      <c r="G182" s="19" t="s">
        <v>238</v>
      </c>
      <c r="H182" s="24">
        <v>54489.7</v>
      </c>
    </row>
    <row r="183" spans="1:8" ht="40.5" customHeight="1">
      <c r="A183" s="70" t="s">
        <v>118</v>
      </c>
      <c r="B183" s="28" t="s">
        <v>237</v>
      </c>
      <c r="C183" s="28" t="s">
        <v>235</v>
      </c>
      <c r="D183" s="10" t="s">
        <v>83</v>
      </c>
      <c r="E183" s="10" t="s">
        <v>234</v>
      </c>
      <c r="F183" s="10" t="s">
        <v>233</v>
      </c>
      <c r="G183" s="19"/>
      <c r="H183" s="24">
        <f>H184+H186+H188</f>
        <v>462795.9</v>
      </c>
    </row>
    <row r="184" spans="1:8" ht="38.25">
      <c r="A184" s="63" t="s">
        <v>357</v>
      </c>
      <c r="B184" s="28" t="s">
        <v>237</v>
      </c>
      <c r="C184" s="28" t="s">
        <v>235</v>
      </c>
      <c r="D184" s="10" t="s">
        <v>83</v>
      </c>
      <c r="E184" s="10" t="s">
        <v>234</v>
      </c>
      <c r="F184" s="10" t="s">
        <v>232</v>
      </c>
      <c r="G184" s="19"/>
      <c r="H184" s="24">
        <f>H185</f>
        <v>85810</v>
      </c>
    </row>
    <row r="185" spans="1:8" ht="12.75">
      <c r="A185" s="55" t="s">
        <v>164</v>
      </c>
      <c r="B185" s="28" t="s">
        <v>237</v>
      </c>
      <c r="C185" s="28" t="s">
        <v>235</v>
      </c>
      <c r="D185" s="10" t="s">
        <v>83</v>
      </c>
      <c r="E185" s="10" t="s">
        <v>234</v>
      </c>
      <c r="F185" s="10" t="s">
        <v>232</v>
      </c>
      <c r="G185" s="19" t="s">
        <v>238</v>
      </c>
      <c r="H185" s="24">
        <v>85810</v>
      </c>
    </row>
    <row r="186" spans="1:8" ht="30" customHeight="1">
      <c r="A186" s="63" t="s">
        <v>349</v>
      </c>
      <c r="B186" s="28" t="s">
        <v>237</v>
      </c>
      <c r="C186" s="28" t="s">
        <v>235</v>
      </c>
      <c r="D186" s="10" t="s">
        <v>83</v>
      </c>
      <c r="E186" s="10" t="s">
        <v>234</v>
      </c>
      <c r="F186" s="10" t="s">
        <v>234</v>
      </c>
      <c r="G186" s="19"/>
      <c r="H186" s="24">
        <f>H187</f>
        <v>345077.2</v>
      </c>
    </row>
    <row r="187" spans="1:8" ht="12.75">
      <c r="A187" s="55" t="s">
        <v>164</v>
      </c>
      <c r="B187" s="28" t="s">
        <v>237</v>
      </c>
      <c r="C187" s="28" t="s">
        <v>235</v>
      </c>
      <c r="D187" s="10" t="s">
        <v>83</v>
      </c>
      <c r="E187" s="10" t="s">
        <v>234</v>
      </c>
      <c r="F187" s="10" t="s">
        <v>234</v>
      </c>
      <c r="G187" s="19" t="s">
        <v>238</v>
      </c>
      <c r="H187" s="24">
        <v>345077.2</v>
      </c>
    </row>
    <row r="188" spans="1:8" ht="51">
      <c r="A188" s="63" t="s">
        <v>316</v>
      </c>
      <c r="B188" s="28" t="s">
        <v>237</v>
      </c>
      <c r="C188" s="28" t="s">
        <v>235</v>
      </c>
      <c r="D188" s="10" t="s">
        <v>83</v>
      </c>
      <c r="E188" s="10" t="s">
        <v>234</v>
      </c>
      <c r="F188" s="10" t="s">
        <v>84</v>
      </c>
      <c r="G188" s="19"/>
      <c r="H188" s="24">
        <f>H189</f>
        <v>31908.7</v>
      </c>
    </row>
    <row r="189" spans="1:8" ht="12.75">
      <c r="A189" s="55" t="s">
        <v>164</v>
      </c>
      <c r="B189" s="28" t="s">
        <v>237</v>
      </c>
      <c r="C189" s="28" t="s">
        <v>235</v>
      </c>
      <c r="D189" s="10" t="s">
        <v>83</v>
      </c>
      <c r="E189" s="10" t="s">
        <v>234</v>
      </c>
      <c r="F189" s="10" t="s">
        <v>84</v>
      </c>
      <c r="G189" s="19" t="s">
        <v>238</v>
      </c>
      <c r="H189" s="24">
        <v>31908.7</v>
      </c>
    </row>
    <row r="190" spans="1:8" ht="12" customHeight="1">
      <c r="A190" s="70" t="s">
        <v>119</v>
      </c>
      <c r="B190" s="28" t="s">
        <v>237</v>
      </c>
      <c r="C190" s="28" t="s">
        <v>235</v>
      </c>
      <c r="D190" s="10" t="s">
        <v>83</v>
      </c>
      <c r="E190" s="10" t="s">
        <v>235</v>
      </c>
      <c r="F190" s="10" t="s">
        <v>233</v>
      </c>
      <c r="G190" s="19"/>
      <c r="H190" s="24">
        <f>H191+H193</f>
        <v>46925.7</v>
      </c>
    </row>
    <row r="191" spans="1:8" ht="12" customHeight="1">
      <c r="A191" s="70" t="s">
        <v>422</v>
      </c>
      <c r="B191" s="28" t="s">
        <v>237</v>
      </c>
      <c r="C191" s="28" t="s">
        <v>235</v>
      </c>
      <c r="D191" s="10" t="s">
        <v>83</v>
      </c>
      <c r="E191" s="10" t="s">
        <v>235</v>
      </c>
      <c r="F191" s="10" t="s">
        <v>232</v>
      </c>
      <c r="G191" s="19"/>
      <c r="H191" s="24">
        <f>H192</f>
        <v>5000</v>
      </c>
    </row>
    <row r="192" spans="1:8" ht="12" customHeight="1">
      <c r="A192" s="55" t="s">
        <v>164</v>
      </c>
      <c r="B192" s="28" t="s">
        <v>237</v>
      </c>
      <c r="C192" s="28" t="s">
        <v>235</v>
      </c>
      <c r="D192" s="10" t="s">
        <v>83</v>
      </c>
      <c r="E192" s="10" t="s">
        <v>235</v>
      </c>
      <c r="F192" s="10" t="s">
        <v>232</v>
      </c>
      <c r="G192" s="19" t="s">
        <v>238</v>
      </c>
      <c r="H192" s="24">
        <v>5000</v>
      </c>
    </row>
    <row r="193" spans="1:8" ht="25.5">
      <c r="A193" s="63" t="s">
        <v>350</v>
      </c>
      <c r="B193" s="28" t="s">
        <v>237</v>
      </c>
      <c r="C193" s="28" t="s">
        <v>235</v>
      </c>
      <c r="D193" s="10" t="s">
        <v>83</v>
      </c>
      <c r="E193" s="10" t="s">
        <v>235</v>
      </c>
      <c r="F193" s="10" t="s">
        <v>234</v>
      </c>
      <c r="G193" s="19"/>
      <c r="H193" s="24">
        <f>H194</f>
        <v>41925.7</v>
      </c>
    </row>
    <row r="194" spans="1:8" ht="12.75">
      <c r="A194" s="55" t="s">
        <v>164</v>
      </c>
      <c r="B194" s="28" t="s">
        <v>237</v>
      </c>
      <c r="C194" s="28" t="s">
        <v>235</v>
      </c>
      <c r="D194" s="10" t="s">
        <v>83</v>
      </c>
      <c r="E194" s="10" t="s">
        <v>235</v>
      </c>
      <c r="F194" s="10" t="s">
        <v>234</v>
      </c>
      <c r="G194" s="19" t="s">
        <v>238</v>
      </c>
      <c r="H194" s="24">
        <v>41925.7</v>
      </c>
    </row>
    <row r="195" spans="1:8" ht="15" customHeight="1">
      <c r="A195" s="70" t="s">
        <v>120</v>
      </c>
      <c r="B195" s="28" t="s">
        <v>237</v>
      </c>
      <c r="C195" s="28" t="s">
        <v>235</v>
      </c>
      <c r="D195" s="10" t="s">
        <v>83</v>
      </c>
      <c r="E195" s="10" t="s">
        <v>236</v>
      </c>
      <c r="F195" s="10" t="s">
        <v>233</v>
      </c>
      <c r="G195" s="19"/>
      <c r="H195" s="24">
        <f>H196+H198</f>
        <v>15300</v>
      </c>
    </row>
    <row r="196" spans="1:8" ht="12.75">
      <c r="A196" s="63" t="s">
        <v>317</v>
      </c>
      <c r="B196" s="28" t="s">
        <v>237</v>
      </c>
      <c r="C196" s="28" t="s">
        <v>235</v>
      </c>
      <c r="D196" s="10" t="s">
        <v>83</v>
      </c>
      <c r="E196" s="10" t="s">
        <v>236</v>
      </c>
      <c r="F196" s="10" t="s">
        <v>232</v>
      </c>
      <c r="G196" s="19"/>
      <c r="H196" s="24">
        <f>H197</f>
        <v>2000</v>
      </c>
    </row>
    <row r="197" spans="1:8" ht="15" customHeight="1">
      <c r="A197" s="55" t="s">
        <v>164</v>
      </c>
      <c r="B197" s="28" t="s">
        <v>237</v>
      </c>
      <c r="C197" s="28" t="s">
        <v>235</v>
      </c>
      <c r="D197" s="10" t="s">
        <v>83</v>
      </c>
      <c r="E197" s="10" t="s">
        <v>236</v>
      </c>
      <c r="F197" s="10" t="s">
        <v>232</v>
      </c>
      <c r="G197" s="19" t="s">
        <v>238</v>
      </c>
      <c r="H197" s="24">
        <v>2000</v>
      </c>
    </row>
    <row r="198" spans="1:8" ht="25.5">
      <c r="A198" s="63" t="s">
        <v>351</v>
      </c>
      <c r="B198" s="28" t="s">
        <v>237</v>
      </c>
      <c r="C198" s="28" t="s">
        <v>235</v>
      </c>
      <c r="D198" s="10" t="s">
        <v>83</v>
      </c>
      <c r="E198" s="10" t="s">
        <v>236</v>
      </c>
      <c r="F198" s="10" t="s">
        <v>234</v>
      </c>
      <c r="G198" s="19"/>
      <c r="H198" s="24">
        <f>H199</f>
        <v>13300</v>
      </c>
    </row>
    <row r="199" spans="1:8" ht="12.75">
      <c r="A199" s="55" t="s">
        <v>164</v>
      </c>
      <c r="B199" s="28" t="s">
        <v>237</v>
      </c>
      <c r="C199" s="28" t="s">
        <v>235</v>
      </c>
      <c r="D199" s="10" t="s">
        <v>83</v>
      </c>
      <c r="E199" s="10" t="s">
        <v>236</v>
      </c>
      <c r="F199" s="10" t="s">
        <v>234</v>
      </c>
      <c r="G199" s="19" t="s">
        <v>238</v>
      </c>
      <c r="H199" s="24">
        <v>13300</v>
      </c>
    </row>
    <row r="200" spans="1:8" ht="27.75" customHeight="1">
      <c r="A200" s="70" t="s">
        <v>121</v>
      </c>
      <c r="B200" s="28" t="s">
        <v>237</v>
      </c>
      <c r="C200" s="28" t="s">
        <v>235</v>
      </c>
      <c r="D200" s="10" t="s">
        <v>83</v>
      </c>
      <c r="E200" s="10" t="s">
        <v>237</v>
      </c>
      <c r="F200" s="10" t="s">
        <v>233</v>
      </c>
      <c r="G200" s="19"/>
      <c r="H200" s="24">
        <f>H201+H203+H205</f>
        <v>54677.4</v>
      </c>
    </row>
    <row r="201" spans="1:8" ht="28.5" customHeight="1">
      <c r="A201" s="63" t="s">
        <v>318</v>
      </c>
      <c r="B201" s="28" t="s">
        <v>237</v>
      </c>
      <c r="C201" s="28" t="s">
        <v>235</v>
      </c>
      <c r="D201" s="10" t="s">
        <v>83</v>
      </c>
      <c r="E201" s="10" t="s">
        <v>237</v>
      </c>
      <c r="F201" s="10" t="s">
        <v>232</v>
      </c>
      <c r="G201" s="22"/>
      <c r="H201" s="24">
        <f>H202</f>
        <v>31000</v>
      </c>
    </row>
    <row r="202" spans="1:8" ht="12.75">
      <c r="A202" s="55" t="s">
        <v>164</v>
      </c>
      <c r="B202" s="28" t="s">
        <v>237</v>
      </c>
      <c r="C202" s="28" t="s">
        <v>235</v>
      </c>
      <c r="D202" s="10" t="s">
        <v>83</v>
      </c>
      <c r="E202" s="10" t="s">
        <v>237</v>
      </c>
      <c r="F202" s="10" t="s">
        <v>232</v>
      </c>
      <c r="G202" s="19" t="s">
        <v>238</v>
      </c>
      <c r="H202" s="24">
        <v>31000</v>
      </c>
    </row>
    <row r="203" spans="1:8" ht="27.75" customHeight="1">
      <c r="A203" s="63" t="s">
        <v>352</v>
      </c>
      <c r="B203" s="28" t="s">
        <v>237</v>
      </c>
      <c r="C203" s="28" t="s">
        <v>235</v>
      </c>
      <c r="D203" s="10" t="s">
        <v>83</v>
      </c>
      <c r="E203" s="10" t="s">
        <v>237</v>
      </c>
      <c r="F203" s="10" t="s">
        <v>234</v>
      </c>
      <c r="G203" s="22"/>
      <c r="H203" s="24">
        <f>H204</f>
        <v>18677.4</v>
      </c>
    </row>
    <row r="204" spans="1:8" ht="12.75">
      <c r="A204" s="55" t="s">
        <v>164</v>
      </c>
      <c r="B204" s="28" t="s">
        <v>237</v>
      </c>
      <c r="C204" s="28" t="s">
        <v>235</v>
      </c>
      <c r="D204" s="10" t="s">
        <v>83</v>
      </c>
      <c r="E204" s="10" t="s">
        <v>237</v>
      </c>
      <c r="F204" s="10" t="s">
        <v>234</v>
      </c>
      <c r="G204" s="19" t="s">
        <v>238</v>
      </c>
      <c r="H204" s="24">
        <v>18677.4</v>
      </c>
    </row>
    <row r="205" spans="1:8" ht="25.5">
      <c r="A205" s="55" t="s">
        <v>338</v>
      </c>
      <c r="B205" s="28" t="s">
        <v>237</v>
      </c>
      <c r="C205" s="28" t="s">
        <v>235</v>
      </c>
      <c r="D205" s="10" t="s">
        <v>83</v>
      </c>
      <c r="E205" s="10" t="s">
        <v>237</v>
      </c>
      <c r="F205" s="10" t="s">
        <v>235</v>
      </c>
      <c r="G205" s="22"/>
      <c r="H205" s="24">
        <f>H206</f>
        <v>5000</v>
      </c>
    </row>
    <row r="206" spans="1:8" ht="12.75">
      <c r="A206" s="55" t="s">
        <v>164</v>
      </c>
      <c r="B206" s="28" t="s">
        <v>237</v>
      </c>
      <c r="C206" s="28" t="s">
        <v>235</v>
      </c>
      <c r="D206" s="10" t="s">
        <v>83</v>
      </c>
      <c r="E206" s="10" t="s">
        <v>237</v>
      </c>
      <c r="F206" s="10" t="s">
        <v>235</v>
      </c>
      <c r="G206" s="19" t="s">
        <v>238</v>
      </c>
      <c r="H206" s="24">
        <v>5000</v>
      </c>
    </row>
    <row r="207" spans="1:8" ht="17.25" customHeight="1">
      <c r="A207" s="55" t="s">
        <v>230</v>
      </c>
      <c r="B207" s="28" t="s">
        <v>237</v>
      </c>
      <c r="C207" s="28" t="s">
        <v>235</v>
      </c>
      <c r="D207" s="10" t="s">
        <v>189</v>
      </c>
      <c r="E207" s="10" t="s">
        <v>233</v>
      </c>
      <c r="F207" s="10" t="s">
        <v>233</v>
      </c>
      <c r="G207" s="19"/>
      <c r="H207" s="24">
        <f>H208</f>
        <v>22500</v>
      </c>
    </row>
    <row r="208" spans="1:8" ht="12.75">
      <c r="A208" s="63" t="s">
        <v>81</v>
      </c>
      <c r="B208" s="28" t="s">
        <v>237</v>
      </c>
      <c r="C208" s="28" t="s">
        <v>235</v>
      </c>
      <c r="D208" s="10" t="s">
        <v>189</v>
      </c>
      <c r="E208" s="10" t="s">
        <v>98</v>
      </c>
      <c r="F208" s="10" t="s">
        <v>233</v>
      </c>
      <c r="G208" s="19"/>
      <c r="H208" s="24">
        <f>H210</f>
        <v>22500</v>
      </c>
    </row>
    <row r="209" spans="1:8" ht="12.75">
      <c r="A209" s="63" t="s">
        <v>82</v>
      </c>
      <c r="B209" s="28" t="s">
        <v>237</v>
      </c>
      <c r="C209" s="28" t="s">
        <v>235</v>
      </c>
      <c r="D209" s="10" t="s">
        <v>189</v>
      </c>
      <c r="E209" s="10" t="s">
        <v>98</v>
      </c>
      <c r="F209" s="10" t="s">
        <v>232</v>
      </c>
      <c r="G209" s="19"/>
      <c r="H209" s="24">
        <f>H210</f>
        <v>22500</v>
      </c>
    </row>
    <row r="210" spans="1:8" ht="12.75">
      <c r="A210" s="55" t="s">
        <v>105</v>
      </c>
      <c r="B210" s="28" t="s">
        <v>237</v>
      </c>
      <c r="C210" s="28" t="s">
        <v>235</v>
      </c>
      <c r="D210" s="10" t="s">
        <v>189</v>
      </c>
      <c r="E210" s="10" t="s">
        <v>98</v>
      </c>
      <c r="F210" s="10" t="s">
        <v>232</v>
      </c>
      <c r="G210" s="19" t="s">
        <v>111</v>
      </c>
      <c r="H210" s="24">
        <v>22500</v>
      </c>
    </row>
    <row r="211" spans="1:10" s="17" customFormat="1" ht="15.75" customHeight="1">
      <c r="A211" s="59" t="s">
        <v>122</v>
      </c>
      <c r="B211" s="29" t="s">
        <v>239</v>
      </c>
      <c r="C211" s="29"/>
      <c r="D211" s="26"/>
      <c r="E211" s="26"/>
      <c r="F211" s="26"/>
      <c r="G211" s="20"/>
      <c r="H211" s="25">
        <f>H212</f>
        <v>17795.6</v>
      </c>
      <c r="I211" s="53"/>
      <c r="J211" s="50"/>
    </row>
    <row r="212" spans="1:10" s="17" customFormat="1" ht="12.75">
      <c r="A212" s="59" t="s">
        <v>308</v>
      </c>
      <c r="B212" s="29" t="s">
        <v>239</v>
      </c>
      <c r="C212" s="29" t="s">
        <v>234</v>
      </c>
      <c r="D212" s="26"/>
      <c r="E212" s="26"/>
      <c r="F212" s="26"/>
      <c r="G212" s="20"/>
      <c r="H212" s="25">
        <f>H213</f>
        <v>17795.6</v>
      </c>
      <c r="I212" s="53"/>
      <c r="J212" s="50"/>
    </row>
    <row r="213" spans="1:8" ht="16.5" customHeight="1">
      <c r="A213" s="55" t="s">
        <v>230</v>
      </c>
      <c r="B213" s="28" t="s">
        <v>239</v>
      </c>
      <c r="C213" s="28" t="s">
        <v>234</v>
      </c>
      <c r="D213" s="10" t="s">
        <v>189</v>
      </c>
      <c r="E213" s="10" t="s">
        <v>233</v>
      </c>
      <c r="F213" s="10" t="s">
        <v>233</v>
      </c>
      <c r="G213" s="19"/>
      <c r="H213" s="24">
        <f>H214</f>
        <v>17795.6</v>
      </c>
    </row>
    <row r="214" spans="1:8" ht="45.75" customHeight="1">
      <c r="A214" s="63" t="s">
        <v>378</v>
      </c>
      <c r="B214" s="28" t="s">
        <v>239</v>
      </c>
      <c r="C214" s="28" t="s">
        <v>234</v>
      </c>
      <c r="D214" s="10" t="s">
        <v>189</v>
      </c>
      <c r="E214" s="10" t="s">
        <v>241</v>
      </c>
      <c r="F214" s="10" t="s">
        <v>233</v>
      </c>
      <c r="G214" s="19"/>
      <c r="H214" s="24">
        <f>H215</f>
        <v>17795.6</v>
      </c>
    </row>
    <row r="215" spans="1:8" ht="12.75">
      <c r="A215" s="55" t="s">
        <v>164</v>
      </c>
      <c r="B215" s="28" t="s">
        <v>239</v>
      </c>
      <c r="C215" s="28" t="s">
        <v>234</v>
      </c>
      <c r="D215" s="10" t="s">
        <v>189</v>
      </c>
      <c r="E215" s="10" t="s">
        <v>241</v>
      </c>
      <c r="F215" s="10" t="s">
        <v>233</v>
      </c>
      <c r="G215" s="19" t="s">
        <v>238</v>
      </c>
      <c r="H215" s="24">
        <v>17795.6</v>
      </c>
    </row>
    <row r="216" spans="1:10" s="17" customFormat="1" ht="18" customHeight="1">
      <c r="A216" s="59" t="s">
        <v>168</v>
      </c>
      <c r="B216" s="29" t="s">
        <v>240</v>
      </c>
      <c r="C216" s="29"/>
      <c r="D216" s="26"/>
      <c r="E216" s="26"/>
      <c r="F216" s="26"/>
      <c r="G216" s="20"/>
      <c r="H216" s="25">
        <f>H217+H224+H273+H278+H300</f>
        <v>3521968.8000000003</v>
      </c>
      <c r="I216" s="53"/>
      <c r="J216" s="50"/>
    </row>
    <row r="217" spans="1:10" s="17" customFormat="1" ht="18" customHeight="1">
      <c r="A217" s="59" t="s">
        <v>192</v>
      </c>
      <c r="B217" s="29" t="s">
        <v>240</v>
      </c>
      <c r="C217" s="29" t="s">
        <v>232</v>
      </c>
      <c r="D217" s="26"/>
      <c r="E217" s="26"/>
      <c r="F217" s="26"/>
      <c r="G217" s="20"/>
      <c r="H217" s="25">
        <f>H218</f>
        <v>1067181</v>
      </c>
      <c r="I217" s="53"/>
      <c r="J217" s="50"/>
    </row>
    <row r="218" spans="1:8" ht="17.25" customHeight="1">
      <c r="A218" s="55" t="s">
        <v>202</v>
      </c>
      <c r="B218" s="28" t="s">
        <v>240</v>
      </c>
      <c r="C218" s="28" t="s">
        <v>232</v>
      </c>
      <c r="D218" s="10" t="s">
        <v>153</v>
      </c>
      <c r="E218" s="10" t="s">
        <v>233</v>
      </c>
      <c r="F218" s="10" t="s">
        <v>233</v>
      </c>
      <c r="G218" s="19"/>
      <c r="H218" s="24">
        <f>H219</f>
        <v>1067181</v>
      </c>
    </row>
    <row r="219" spans="1:8" ht="12.75">
      <c r="A219" s="55" t="s">
        <v>160</v>
      </c>
      <c r="B219" s="28" t="s">
        <v>240</v>
      </c>
      <c r="C219" s="28" t="s">
        <v>232</v>
      </c>
      <c r="D219" s="10" t="s">
        <v>153</v>
      </c>
      <c r="E219" s="10" t="s">
        <v>66</v>
      </c>
      <c r="F219" s="10" t="s">
        <v>233</v>
      </c>
      <c r="G219" s="19"/>
      <c r="H219" s="24">
        <f>H220+H222</f>
        <v>1067181</v>
      </c>
    </row>
    <row r="220" spans="1:8" ht="54" customHeight="1">
      <c r="A220" s="69" t="s">
        <v>126</v>
      </c>
      <c r="B220" s="28" t="s">
        <v>240</v>
      </c>
      <c r="C220" s="28" t="s">
        <v>232</v>
      </c>
      <c r="D220" s="10" t="s">
        <v>153</v>
      </c>
      <c r="E220" s="10" t="s">
        <v>66</v>
      </c>
      <c r="F220" s="10" t="s">
        <v>237</v>
      </c>
      <c r="G220" s="19"/>
      <c r="H220" s="24">
        <f>H221</f>
        <v>3020</v>
      </c>
    </row>
    <row r="221" spans="1:8" ht="12.75">
      <c r="A221" s="55" t="s">
        <v>104</v>
      </c>
      <c r="B221" s="28" t="s">
        <v>240</v>
      </c>
      <c r="C221" s="28" t="s">
        <v>232</v>
      </c>
      <c r="D221" s="10" t="s">
        <v>153</v>
      </c>
      <c r="E221" s="10" t="s">
        <v>66</v>
      </c>
      <c r="F221" s="10" t="s">
        <v>237</v>
      </c>
      <c r="G221" s="19" t="s">
        <v>109</v>
      </c>
      <c r="H221" s="24">
        <v>3020</v>
      </c>
    </row>
    <row r="222" spans="1:8" ht="27" customHeight="1">
      <c r="A222" s="55" t="s">
        <v>154</v>
      </c>
      <c r="B222" s="28" t="s">
        <v>240</v>
      </c>
      <c r="C222" s="28" t="s">
        <v>232</v>
      </c>
      <c r="D222" s="10" t="s">
        <v>153</v>
      </c>
      <c r="E222" s="10" t="s">
        <v>66</v>
      </c>
      <c r="F222" s="10" t="s">
        <v>66</v>
      </c>
      <c r="G222" s="19"/>
      <c r="H222" s="24">
        <f>H223</f>
        <v>1064161</v>
      </c>
    </row>
    <row r="223" spans="1:9" ht="12.75">
      <c r="A223" s="55" t="s">
        <v>104</v>
      </c>
      <c r="B223" s="28" t="s">
        <v>240</v>
      </c>
      <c r="C223" s="28" t="s">
        <v>232</v>
      </c>
      <c r="D223" s="10" t="s">
        <v>153</v>
      </c>
      <c r="E223" s="10" t="s">
        <v>66</v>
      </c>
      <c r="F223" s="10" t="s">
        <v>66</v>
      </c>
      <c r="G223" s="19" t="s">
        <v>109</v>
      </c>
      <c r="H223" s="24">
        <f>2500+1061661</f>
        <v>1064161</v>
      </c>
      <c r="I223" s="52">
        <v>2500</v>
      </c>
    </row>
    <row r="224" spans="1:8" ht="19.5" customHeight="1">
      <c r="A224" s="59" t="s">
        <v>193</v>
      </c>
      <c r="B224" s="29" t="s">
        <v>240</v>
      </c>
      <c r="C224" s="29" t="s">
        <v>234</v>
      </c>
      <c r="D224" s="26"/>
      <c r="E224" s="26"/>
      <c r="F224" s="26"/>
      <c r="G224" s="20"/>
      <c r="H224" s="25">
        <f>H225+H235+H245++H249+H257+H267</f>
        <v>2167555.8000000003</v>
      </c>
    </row>
    <row r="225" spans="1:8" ht="27.75" customHeight="1">
      <c r="A225" s="55" t="s">
        <v>169</v>
      </c>
      <c r="B225" s="28" t="s">
        <v>240</v>
      </c>
      <c r="C225" s="28" t="s">
        <v>234</v>
      </c>
      <c r="D225" s="10" t="s">
        <v>127</v>
      </c>
      <c r="E225" s="10" t="s">
        <v>233</v>
      </c>
      <c r="F225" s="10" t="s">
        <v>233</v>
      </c>
      <c r="G225" s="19"/>
      <c r="H225" s="24">
        <f>H226</f>
        <v>1440131.8</v>
      </c>
    </row>
    <row r="226" spans="1:8" ht="15" customHeight="1">
      <c r="A226" s="55" t="s">
        <v>160</v>
      </c>
      <c r="B226" s="28" t="s">
        <v>240</v>
      </c>
      <c r="C226" s="28" t="s">
        <v>234</v>
      </c>
      <c r="D226" s="10" t="s">
        <v>127</v>
      </c>
      <c r="E226" s="10" t="s">
        <v>66</v>
      </c>
      <c r="F226" s="10" t="s">
        <v>233</v>
      </c>
      <c r="G226" s="19"/>
      <c r="H226" s="24">
        <f>H227+H229+H231+H233</f>
        <v>1440131.8</v>
      </c>
    </row>
    <row r="227" spans="1:8" ht="38.25">
      <c r="A227" s="69" t="s">
        <v>275</v>
      </c>
      <c r="B227" s="28" t="s">
        <v>240</v>
      </c>
      <c r="C227" s="28" t="s">
        <v>234</v>
      </c>
      <c r="D227" s="10" t="s">
        <v>127</v>
      </c>
      <c r="E227" s="10" t="s">
        <v>66</v>
      </c>
      <c r="F227" s="10" t="s">
        <v>232</v>
      </c>
      <c r="G227" s="19"/>
      <c r="H227" s="24">
        <f>H228</f>
        <v>1034122.8</v>
      </c>
    </row>
    <row r="228" spans="1:8" ht="12.75">
      <c r="A228" s="62" t="s">
        <v>104</v>
      </c>
      <c r="B228" s="28" t="s">
        <v>240</v>
      </c>
      <c r="C228" s="28" t="s">
        <v>234</v>
      </c>
      <c r="D228" s="10" t="s">
        <v>127</v>
      </c>
      <c r="E228" s="10" t="s">
        <v>66</v>
      </c>
      <c r="F228" s="10" t="s">
        <v>232</v>
      </c>
      <c r="G228" s="19" t="s">
        <v>109</v>
      </c>
      <c r="H228" s="24">
        <v>1034122.8</v>
      </c>
    </row>
    <row r="229" spans="1:8" ht="54" customHeight="1">
      <c r="A229" s="69" t="s">
        <v>279</v>
      </c>
      <c r="B229" s="28" t="s">
        <v>240</v>
      </c>
      <c r="C229" s="28" t="s">
        <v>234</v>
      </c>
      <c r="D229" s="10" t="s">
        <v>127</v>
      </c>
      <c r="E229" s="10" t="s">
        <v>66</v>
      </c>
      <c r="F229" s="10" t="s">
        <v>234</v>
      </c>
      <c r="G229" s="19"/>
      <c r="H229" s="24">
        <f>H230</f>
        <v>75748</v>
      </c>
    </row>
    <row r="230" spans="1:8" ht="12.75">
      <c r="A230" s="62" t="s">
        <v>104</v>
      </c>
      <c r="B230" s="28" t="s">
        <v>240</v>
      </c>
      <c r="C230" s="28" t="s">
        <v>234</v>
      </c>
      <c r="D230" s="10" t="s">
        <v>127</v>
      </c>
      <c r="E230" s="10" t="s">
        <v>66</v>
      </c>
      <c r="F230" s="10" t="s">
        <v>234</v>
      </c>
      <c r="G230" s="19" t="s">
        <v>109</v>
      </c>
      <c r="H230" s="24">
        <v>75748</v>
      </c>
    </row>
    <row r="231" spans="1:8" ht="43.5" customHeight="1">
      <c r="A231" s="69" t="s">
        <v>311</v>
      </c>
      <c r="B231" s="28" t="s">
        <v>240</v>
      </c>
      <c r="C231" s="28" t="s">
        <v>234</v>
      </c>
      <c r="D231" s="10" t="s">
        <v>127</v>
      </c>
      <c r="E231" s="10" t="s">
        <v>66</v>
      </c>
      <c r="F231" s="10" t="s">
        <v>237</v>
      </c>
      <c r="G231" s="19"/>
      <c r="H231" s="24">
        <f>H232</f>
        <v>19350</v>
      </c>
    </row>
    <row r="232" spans="1:8" ht="13.5" customHeight="1">
      <c r="A232" s="62" t="s">
        <v>104</v>
      </c>
      <c r="B232" s="28" t="s">
        <v>240</v>
      </c>
      <c r="C232" s="28" t="s">
        <v>234</v>
      </c>
      <c r="D232" s="10" t="s">
        <v>127</v>
      </c>
      <c r="E232" s="10" t="s">
        <v>66</v>
      </c>
      <c r="F232" s="10" t="s">
        <v>237</v>
      </c>
      <c r="G232" s="19" t="s">
        <v>109</v>
      </c>
      <c r="H232" s="24">
        <v>19350</v>
      </c>
    </row>
    <row r="233" spans="1:8" ht="25.5">
      <c r="A233" s="55" t="s">
        <v>154</v>
      </c>
      <c r="B233" s="28" t="s">
        <v>240</v>
      </c>
      <c r="C233" s="28" t="s">
        <v>234</v>
      </c>
      <c r="D233" s="10" t="s">
        <v>127</v>
      </c>
      <c r="E233" s="10" t="s">
        <v>66</v>
      </c>
      <c r="F233" s="10" t="s">
        <v>66</v>
      </c>
      <c r="G233" s="19"/>
      <c r="H233" s="24">
        <f>H234</f>
        <v>310911</v>
      </c>
    </row>
    <row r="234" spans="1:9" ht="12.75">
      <c r="A234" s="55" t="s">
        <v>104</v>
      </c>
      <c r="B234" s="28" t="s">
        <v>240</v>
      </c>
      <c r="C234" s="28" t="s">
        <v>234</v>
      </c>
      <c r="D234" s="10" t="s">
        <v>127</v>
      </c>
      <c r="E234" s="10" t="s">
        <v>66</v>
      </c>
      <c r="F234" s="10" t="s">
        <v>66</v>
      </c>
      <c r="G234" s="19" t="s">
        <v>109</v>
      </c>
      <c r="H234" s="24">
        <f>22900+288011</f>
        <v>310911</v>
      </c>
      <c r="I234" s="52">
        <v>22900</v>
      </c>
    </row>
    <row r="235" spans="1:8" ht="18" customHeight="1">
      <c r="A235" s="55" t="s">
        <v>203</v>
      </c>
      <c r="B235" s="28" t="s">
        <v>240</v>
      </c>
      <c r="C235" s="28" t="s">
        <v>234</v>
      </c>
      <c r="D235" s="10" t="s">
        <v>128</v>
      </c>
      <c r="E235" s="10" t="s">
        <v>233</v>
      </c>
      <c r="F235" s="10" t="s">
        <v>233</v>
      </c>
      <c r="G235" s="19"/>
      <c r="H235" s="24">
        <f>H236</f>
        <v>104248.8</v>
      </c>
    </row>
    <row r="236" spans="1:8" ht="15.75" customHeight="1">
      <c r="A236" s="55" t="s">
        <v>160</v>
      </c>
      <c r="B236" s="28" t="s">
        <v>240</v>
      </c>
      <c r="C236" s="28" t="s">
        <v>234</v>
      </c>
      <c r="D236" s="10" t="s">
        <v>128</v>
      </c>
      <c r="E236" s="10" t="s">
        <v>66</v>
      </c>
      <c r="F236" s="10" t="s">
        <v>233</v>
      </c>
      <c r="G236" s="19"/>
      <c r="H236" s="24">
        <f>H237+H239+H241+H243</f>
        <v>104248.8</v>
      </c>
    </row>
    <row r="237" spans="1:8" ht="38.25">
      <c r="A237" s="69" t="s">
        <v>275</v>
      </c>
      <c r="B237" s="28" t="s">
        <v>240</v>
      </c>
      <c r="C237" s="28" t="s">
        <v>234</v>
      </c>
      <c r="D237" s="10" t="s">
        <v>128</v>
      </c>
      <c r="E237" s="10" t="s">
        <v>66</v>
      </c>
      <c r="F237" s="10" t="s">
        <v>232</v>
      </c>
      <c r="G237" s="19"/>
      <c r="H237" s="24">
        <f>H238</f>
        <v>53467.8</v>
      </c>
    </row>
    <row r="238" spans="1:8" ht="12.75">
      <c r="A238" s="55" t="s">
        <v>104</v>
      </c>
      <c r="B238" s="28" t="s">
        <v>240</v>
      </c>
      <c r="C238" s="28" t="s">
        <v>234</v>
      </c>
      <c r="D238" s="10" t="s">
        <v>128</v>
      </c>
      <c r="E238" s="10" t="s">
        <v>66</v>
      </c>
      <c r="F238" s="10" t="s">
        <v>232</v>
      </c>
      <c r="G238" s="19" t="s">
        <v>109</v>
      </c>
      <c r="H238" s="24">
        <v>53467.8</v>
      </c>
    </row>
    <row r="239" spans="1:8" ht="42" customHeight="1">
      <c r="A239" s="69" t="s">
        <v>311</v>
      </c>
      <c r="B239" s="28" t="s">
        <v>240</v>
      </c>
      <c r="C239" s="28" t="s">
        <v>234</v>
      </c>
      <c r="D239" s="10" t="s">
        <v>128</v>
      </c>
      <c r="E239" s="10" t="s">
        <v>66</v>
      </c>
      <c r="F239" s="10" t="s">
        <v>237</v>
      </c>
      <c r="G239" s="19"/>
      <c r="H239" s="24">
        <f>H240</f>
        <v>1085</v>
      </c>
    </row>
    <row r="240" spans="1:8" ht="12.75">
      <c r="A240" s="55" t="s">
        <v>104</v>
      </c>
      <c r="B240" s="28" t="s">
        <v>240</v>
      </c>
      <c r="C240" s="28" t="s">
        <v>234</v>
      </c>
      <c r="D240" s="10" t="s">
        <v>128</v>
      </c>
      <c r="E240" s="10" t="s">
        <v>66</v>
      </c>
      <c r="F240" s="10" t="s">
        <v>237</v>
      </c>
      <c r="G240" s="19" t="s">
        <v>109</v>
      </c>
      <c r="H240" s="24">
        <v>1085</v>
      </c>
    </row>
    <row r="241" spans="1:8" ht="54" customHeight="1">
      <c r="A241" s="69" t="s">
        <v>138</v>
      </c>
      <c r="B241" s="28" t="s">
        <v>240</v>
      </c>
      <c r="C241" s="28" t="s">
        <v>234</v>
      </c>
      <c r="D241" s="10" t="s">
        <v>128</v>
      </c>
      <c r="E241" s="10" t="s">
        <v>66</v>
      </c>
      <c r="F241" s="10" t="s">
        <v>99</v>
      </c>
      <c r="G241" s="19"/>
      <c r="H241" s="24">
        <f>H242</f>
        <v>46614</v>
      </c>
    </row>
    <row r="242" spans="1:8" ht="12.75">
      <c r="A242" s="55" t="s">
        <v>104</v>
      </c>
      <c r="B242" s="28" t="s">
        <v>240</v>
      </c>
      <c r="C242" s="28" t="s">
        <v>234</v>
      </c>
      <c r="D242" s="10" t="s">
        <v>128</v>
      </c>
      <c r="E242" s="10" t="s">
        <v>66</v>
      </c>
      <c r="F242" s="10" t="s">
        <v>99</v>
      </c>
      <c r="G242" s="19" t="s">
        <v>109</v>
      </c>
      <c r="H242" s="24">
        <v>46614</v>
      </c>
    </row>
    <row r="243" spans="1:8" ht="25.5">
      <c r="A243" s="55" t="s">
        <v>154</v>
      </c>
      <c r="B243" s="28" t="s">
        <v>240</v>
      </c>
      <c r="C243" s="28" t="s">
        <v>234</v>
      </c>
      <c r="D243" s="10" t="s">
        <v>128</v>
      </c>
      <c r="E243" s="10" t="s">
        <v>66</v>
      </c>
      <c r="F243" s="10" t="s">
        <v>66</v>
      </c>
      <c r="G243" s="19"/>
      <c r="H243" s="24">
        <f>H244</f>
        <v>3082</v>
      </c>
    </row>
    <row r="244" spans="1:8" ht="12.75">
      <c r="A244" s="55" t="s">
        <v>104</v>
      </c>
      <c r="B244" s="28" t="s">
        <v>240</v>
      </c>
      <c r="C244" s="28" t="s">
        <v>234</v>
      </c>
      <c r="D244" s="10" t="s">
        <v>128</v>
      </c>
      <c r="E244" s="10" t="s">
        <v>66</v>
      </c>
      <c r="F244" s="10" t="s">
        <v>66</v>
      </c>
      <c r="G244" s="19" t="s">
        <v>109</v>
      </c>
      <c r="H244" s="24">
        <v>3082</v>
      </c>
    </row>
    <row r="245" spans="1:8" ht="16.5" customHeight="1">
      <c r="A245" s="55" t="s">
        <v>204</v>
      </c>
      <c r="B245" s="28" t="s">
        <v>240</v>
      </c>
      <c r="C245" s="28" t="s">
        <v>234</v>
      </c>
      <c r="D245" s="10" t="s">
        <v>129</v>
      </c>
      <c r="E245" s="10" t="s">
        <v>233</v>
      </c>
      <c r="F245" s="10" t="s">
        <v>233</v>
      </c>
      <c r="G245" s="19"/>
      <c r="H245" s="24">
        <f>H246</f>
        <v>383717.2</v>
      </c>
    </row>
    <row r="246" spans="1:8" ht="12.75">
      <c r="A246" s="55" t="s">
        <v>160</v>
      </c>
      <c r="B246" s="28" t="s">
        <v>240</v>
      </c>
      <c r="C246" s="28" t="s">
        <v>234</v>
      </c>
      <c r="D246" s="10" t="s">
        <v>129</v>
      </c>
      <c r="E246" s="10" t="s">
        <v>66</v>
      </c>
      <c r="F246" s="10" t="s">
        <v>233</v>
      </c>
      <c r="G246" s="19"/>
      <c r="H246" s="24">
        <f>H247</f>
        <v>383717.2</v>
      </c>
    </row>
    <row r="247" spans="1:8" ht="27" customHeight="1">
      <c r="A247" s="55" t="s">
        <v>154</v>
      </c>
      <c r="B247" s="28" t="s">
        <v>240</v>
      </c>
      <c r="C247" s="28" t="s">
        <v>234</v>
      </c>
      <c r="D247" s="10" t="s">
        <v>129</v>
      </c>
      <c r="E247" s="10" t="s">
        <v>66</v>
      </c>
      <c r="F247" s="10" t="s">
        <v>66</v>
      </c>
      <c r="G247" s="19"/>
      <c r="H247" s="24">
        <f>H248</f>
        <v>383717.2</v>
      </c>
    </row>
    <row r="248" spans="1:10" ht="12.75">
      <c r="A248" s="55" t="s">
        <v>104</v>
      </c>
      <c r="B248" s="28" t="s">
        <v>240</v>
      </c>
      <c r="C248" s="28" t="s">
        <v>234</v>
      </c>
      <c r="D248" s="10" t="s">
        <v>129</v>
      </c>
      <c r="E248" s="10" t="s">
        <v>66</v>
      </c>
      <c r="F248" s="10" t="s">
        <v>66</v>
      </c>
      <c r="G248" s="19" t="s">
        <v>109</v>
      </c>
      <c r="H248" s="24">
        <f>9860+91161.2+282696</f>
        <v>383717.2</v>
      </c>
      <c r="I248" s="52">
        <v>9860</v>
      </c>
      <c r="J248" s="49">
        <v>19161.2</v>
      </c>
    </row>
    <row r="249" spans="1:8" ht="14.25" customHeight="1">
      <c r="A249" s="55" t="s">
        <v>205</v>
      </c>
      <c r="B249" s="28" t="s">
        <v>240</v>
      </c>
      <c r="C249" s="28" t="s">
        <v>234</v>
      </c>
      <c r="D249" s="10" t="s">
        <v>130</v>
      </c>
      <c r="E249" s="10" t="s">
        <v>233</v>
      </c>
      <c r="F249" s="10" t="s">
        <v>233</v>
      </c>
      <c r="G249" s="19"/>
      <c r="H249" s="24">
        <f>H250</f>
        <v>126314.9</v>
      </c>
    </row>
    <row r="250" spans="1:8" ht="12.75">
      <c r="A250" s="55" t="s">
        <v>160</v>
      </c>
      <c r="B250" s="28" t="s">
        <v>240</v>
      </c>
      <c r="C250" s="28" t="s">
        <v>234</v>
      </c>
      <c r="D250" s="10" t="s">
        <v>130</v>
      </c>
      <c r="E250" s="10" t="s">
        <v>66</v>
      </c>
      <c r="F250" s="10" t="s">
        <v>233</v>
      </c>
      <c r="G250" s="19"/>
      <c r="H250" s="24">
        <f>H251+H253+H255</f>
        <v>126314.9</v>
      </c>
    </row>
    <row r="251" spans="1:8" ht="38.25">
      <c r="A251" s="69" t="s">
        <v>275</v>
      </c>
      <c r="B251" s="28" t="s">
        <v>240</v>
      </c>
      <c r="C251" s="28" t="s">
        <v>234</v>
      </c>
      <c r="D251" s="10" t="s">
        <v>130</v>
      </c>
      <c r="E251" s="10" t="s">
        <v>66</v>
      </c>
      <c r="F251" s="10" t="s">
        <v>232</v>
      </c>
      <c r="G251" s="19"/>
      <c r="H251" s="24">
        <f>H252</f>
        <v>66750.9</v>
      </c>
    </row>
    <row r="252" spans="1:8" ht="12.75">
      <c r="A252" s="55" t="s">
        <v>104</v>
      </c>
      <c r="B252" s="28" t="s">
        <v>240</v>
      </c>
      <c r="C252" s="28" t="s">
        <v>234</v>
      </c>
      <c r="D252" s="10" t="s">
        <v>130</v>
      </c>
      <c r="E252" s="10" t="s">
        <v>66</v>
      </c>
      <c r="F252" s="10" t="s">
        <v>232</v>
      </c>
      <c r="G252" s="19" t="s">
        <v>109</v>
      </c>
      <c r="H252" s="24">
        <v>66750.9</v>
      </c>
    </row>
    <row r="253" spans="1:8" ht="56.25" customHeight="1">
      <c r="A253" s="69" t="s">
        <v>138</v>
      </c>
      <c r="B253" s="28" t="s">
        <v>240</v>
      </c>
      <c r="C253" s="28" t="s">
        <v>234</v>
      </c>
      <c r="D253" s="10" t="s">
        <v>130</v>
      </c>
      <c r="E253" s="10" t="s">
        <v>66</v>
      </c>
      <c r="F253" s="10" t="s">
        <v>312</v>
      </c>
      <c r="G253" s="19"/>
      <c r="H253" s="24">
        <f>H254</f>
        <v>56035</v>
      </c>
    </row>
    <row r="254" spans="1:8" ht="12.75">
      <c r="A254" s="55" t="s">
        <v>104</v>
      </c>
      <c r="B254" s="28" t="s">
        <v>240</v>
      </c>
      <c r="C254" s="28" t="s">
        <v>234</v>
      </c>
      <c r="D254" s="10" t="s">
        <v>130</v>
      </c>
      <c r="E254" s="10" t="s">
        <v>66</v>
      </c>
      <c r="F254" s="10" t="s">
        <v>312</v>
      </c>
      <c r="G254" s="19" t="s">
        <v>109</v>
      </c>
      <c r="H254" s="24">
        <v>56035</v>
      </c>
    </row>
    <row r="255" spans="1:8" ht="25.5">
      <c r="A255" s="55" t="s">
        <v>154</v>
      </c>
      <c r="B255" s="28" t="s">
        <v>240</v>
      </c>
      <c r="C255" s="28" t="s">
        <v>234</v>
      </c>
      <c r="D255" s="10" t="s">
        <v>130</v>
      </c>
      <c r="E255" s="10" t="s">
        <v>66</v>
      </c>
      <c r="F255" s="10" t="s">
        <v>66</v>
      </c>
      <c r="G255" s="19"/>
      <c r="H255" s="24">
        <f>H256</f>
        <v>3529</v>
      </c>
    </row>
    <row r="256" spans="1:8" ht="12.75">
      <c r="A256" s="55" t="s">
        <v>104</v>
      </c>
      <c r="B256" s="28" t="s">
        <v>240</v>
      </c>
      <c r="C256" s="28" t="s">
        <v>234</v>
      </c>
      <c r="D256" s="10" t="s">
        <v>130</v>
      </c>
      <c r="E256" s="10" t="s">
        <v>66</v>
      </c>
      <c r="F256" s="10" t="s">
        <v>66</v>
      </c>
      <c r="G256" s="19" t="s">
        <v>109</v>
      </c>
      <c r="H256" s="24">
        <v>3529</v>
      </c>
    </row>
    <row r="257" spans="1:8" ht="20.25" customHeight="1">
      <c r="A257" s="55" t="s">
        <v>170</v>
      </c>
      <c r="B257" s="28" t="s">
        <v>240</v>
      </c>
      <c r="C257" s="28" t="s">
        <v>234</v>
      </c>
      <c r="D257" s="10" t="s">
        <v>131</v>
      </c>
      <c r="E257" s="10" t="s">
        <v>233</v>
      </c>
      <c r="F257" s="10" t="s">
        <v>233</v>
      </c>
      <c r="G257" s="19"/>
      <c r="H257" s="24">
        <f>H258</f>
        <v>68403.5</v>
      </c>
    </row>
    <row r="258" spans="1:8" ht="15" customHeight="1">
      <c r="A258" s="55" t="s">
        <v>160</v>
      </c>
      <c r="B258" s="28" t="s">
        <v>240</v>
      </c>
      <c r="C258" s="28" t="s">
        <v>234</v>
      </c>
      <c r="D258" s="10" t="s">
        <v>131</v>
      </c>
      <c r="E258" s="10" t="s">
        <v>66</v>
      </c>
      <c r="F258" s="10" t="s">
        <v>233</v>
      </c>
      <c r="G258" s="19"/>
      <c r="H258" s="24">
        <f>H259+H261+H263+H265</f>
        <v>68403.5</v>
      </c>
    </row>
    <row r="259" spans="1:8" ht="41.25" customHeight="1">
      <c r="A259" s="69" t="s">
        <v>275</v>
      </c>
      <c r="B259" s="28" t="s">
        <v>240</v>
      </c>
      <c r="C259" s="28" t="s">
        <v>234</v>
      </c>
      <c r="D259" s="10" t="s">
        <v>131</v>
      </c>
      <c r="E259" s="10" t="s">
        <v>66</v>
      </c>
      <c r="F259" s="10" t="s">
        <v>232</v>
      </c>
      <c r="G259" s="19"/>
      <c r="H259" s="24">
        <f>H260</f>
        <v>42318.5</v>
      </c>
    </row>
    <row r="260" spans="1:8" ht="12.75">
      <c r="A260" s="55" t="s">
        <v>104</v>
      </c>
      <c r="B260" s="28" t="s">
        <v>240</v>
      </c>
      <c r="C260" s="28" t="s">
        <v>234</v>
      </c>
      <c r="D260" s="10" t="s">
        <v>131</v>
      </c>
      <c r="E260" s="10" t="s">
        <v>66</v>
      </c>
      <c r="F260" s="10" t="s">
        <v>232</v>
      </c>
      <c r="G260" s="19" t="s">
        <v>109</v>
      </c>
      <c r="H260" s="24">
        <v>42318.5</v>
      </c>
    </row>
    <row r="261" spans="1:8" ht="57" customHeight="1">
      <c r="A261" s="69" t="s">
        <v>279</v>
      </c>
      <c r="B261" s="28" t="s">
        <v>240</v>
      </c>
      <c r="C261" s="28" t="s">
        <v>234</v>
      </c>
      <c r="D261" s="10" t="s">
        <v>131</v>
      </c>
      <c r="E261" s="10" t="s">
        <v>66</v>
      </c>
      <c r="F261" s="10" t="s">
        <v>234</v>
      </c>
      <c r="G261" s="19"/>
      <c r="H261" s="24">
        <f>H262</f>
        <v>3329</v>
      </c>
    </row>
    <row r="262" spans="1:8" ht="12.75">
      <c r="A262" s="62" t="s">
        <v>104</v>
      </c>
      <c r="B262" s="28" t="s">
        <v>240</v>
      </c>
      <c r="C262" s="28" t="s">
        <v>234</v>
      </c>
      <c r="D262" s="10" t="s">
        <v>131</v>
      </c>
      <c r="E262" s="10" t="s">
        <v>66</v>
      </c>
      <c r="F262" s="10" t="s">
        <v>234</v>
      </c>
      <c r="G262" s="19" t="s">
        <v>109</v>
      </c>
      <c r="H262" s="24">
        <v>3329</v>
      </c>
    </row>
    <row r="263" spans="1:8" ht="45" customHeight="1">
      <c r="A263" s="69" t="s">
        <v>311</v>
      </c>
      <c r="B263" s="28" t="s">
        <v>240</v>
      </c>
      <c r="C263" s="28" t="s">
        <v>234</v>
      </c>
      <c r="D263" s="10" t="s">
        <v>131</v>
      </c>
      <c r="E263" s="10" t="s">
        <v>66</v>
      </c>
      <c r="F263" s="10" t="s">
        <v>237</v>
      </c>
      <c r="G263" s="19"/>
      <c r="H263" s="24">
        <f>H264</f>
        <v>3168</v>
      </c>
    </row>
    <row r="264" spans="1:8" ht="12.75">
      <c r="A264" s="62" t="s">
        <v>104</v>
      </c>
      <c r="B264" s="28" t="s">
        <v>240</v>
      </c>
      <c r="C264" s="28" t="s">
        <v>234</v>
      </c>
      <c r="D264" s="10" t="s">
        <v>131</v>
      </c>
      <c r="E264" s="10" t="s">
        <v>66</v>
      </c>
      <c r="F264" s="10" t="s">
        <v>237</v>
      </c>
      <c r="G264" s="19" t="s">
        <v>109</v>
      </c>
      <c r="H264" s="24">
        <v>3168</v>
      </c>
    </row>
    <row r="265" spans="1:8" ht="25.5">
      <c r="A265" s="55" t="s">
        <v>154</v>
      </c>
      <c r="B265" s="28" t="s">
        <v>240</v>
      </c>
      <c r="C265" s="28" t="s">
        <v>234</v>
      </c>
      <c r="D265" s="10" t="s">
        <v>131</v>
      </c>
      <c r="E265" s="10" t="s">
        <v>66</v>
      </c>
      <c r="F265" s="10" t="s">
        <v>66</v>
      </c>
      <c r="G265" s="19"/>
      <c r="H265" s="24">
        <f>H266</f>
        <v>19588</v>
      </c>
    </row>
    <row r="266" spans="1:8" ht="12.75">
      <c r="A266" s="55" t="s">
        <v>104</v>
      </c>
      <c r="B266" s="28" t="s">
        <v>240</v>
      </c>
      <c r="C266" s="28" t="s">
        <v>234</v>
      </c>
      <c r="D266" s="10" t="s">
        <v>131</v>
      </c>
      <c r="E266" s="10" t="s">
        <v>66</v>
      </c>
      <c r="F266" s="10" t="s">
        <v>66</v>
      </c>
      <c r="G266" s="19" t="s">
        <v>109</v>
      </c>
      <c r="H266" s="24">
        <v>19588</v>
      </c>
    </row>
    <row r="267" spans="1:8" ht="17.25" customHeight="1">
      <c r="A267" s="55" t="s">
        <v>321</v>
      </c>
      <c r="B267" s="28" t="s">
        <v>240</v>
      </c>
      <c r="C267" s="28" t="s">
        <v>234</v>
      </c>
      <c r="D267" s="10" t="s">
        <v>95</v>
      </c>
      <c r="E267" s="10" t="s">
        <v>233</v>
      </c>
      <c r="F267" s="10" t="s">
        <v>233</v>
      </c>
      <c r="G267" s="19"/>
      <c r="H267" s="24">
        <f>H268</f>
        <v>44739.6</v>
      </c>
    </row>
    <row r="268" spans="1:8" ht="25.5">
      <c r="A268" s="69" t="s">
        <v>271</v>
      </c>
      <c r="B268" s="28" t="s">
        <v>240</v>
      </c>
      <c r="C268" s="28" t="s">
        <v>234</v>
      </c>
      <c r="D268" s="10" t="s">
        <v>95</v>
      </c>
      <c r="E268" s="10" t="s">
        <v>247</v>
      </c>
      <c r="F268" s="10" t="s">
        <v>233</v>
      </c>
      <c r="G268" s="19"/>
      <c r="H268" s="24">
        <f>H269+H271</f>
        <v>44739.6</v>
      </c>
    </row>
    <row r="269" spans="1:8" ht="38.25">
      <c r="A269" s="69" t="s">
        <v>272</v>
      </c>
      <c r="B269" s="28" t="s">
        <v>240</v>
      </c>
      <c r="C269" s="28" t="s">
        <v>234</v>
      </c>
      <c r="D269" s="10" t="s">
        <v>95</v>
      </c>
      <c r="E269" s="10" t="s">
        <v>247</v>
      </c>
      <c r="F269" s="10" t="s">
        <v>232</v>
      </c>
      <c r="G269" s="19"/>
      <c r="H269" s="24">
        <f>H270</f>
        <v>27901.8</v>
      </c>
    </row>
    <row r="270" spans="1:8" ht="12.75">
      <c r="A270" s="55" t="s">
        <v>104</v>
      </c>
      <c r="B270" s="28" t="s">
        <v>240</v>
      </c>
      <c r="C270" s="28" t="s">
        <v>234</v>
      </c>
      <c r="D270" s="10" t="s">
        <v>95</v>
      </c>
      <c r="E270" s="10" t="s">
        <v>247</v>
      </c>
      <c r="F270" s="10" t="s">
        <v>232</v>
      </c>
      <c r="G270" s="19" t="s">
        <v>109</v>
      </c>
      <c r="H270" s="24">
        <v>27901.8</v>
      </c>
    </row>
    <row r="271" spans="1:8" ht="45" customHeight="1">
      <c r="A271" s="69" t="s">
        <v>273</v>
      </c>
      <c r="B271" s="28" t="s">
        <v>240</v>
      </c>
      <c r="C271" s="28" t="s">
        <v>234</v>
      </c>
      <c r="D271" s="10" t="s">
        <v>95</v>
      </c>
      <c r="E271" s="10" t="s">
        <v>247</v>
      </c>
      <c r="F271" s="10" t="s">
        <v>234</v>
      </c>
      <c r="G271" s="19"/>
      <c r="H271" s="24">
        <f>H272</f>
        <v>16837.8</v>
      </c>
    </row>
    <row r="272" spans="1:8" ht="12.75">
      <c r="A272" s="55" t="s">
        <v>104</v>
      </c>
      <c r="B272" s="28" t="s">
        <v>240</v>
      </c>
      <c r="C272" s="28" t="s">
        <v>234</v>
      </c>
      <c r="D272" s="10" t="s">
        <v>95</v>
      </c>
      <c r="E272" s="10" t="s">
        <v>247</v>
      </c>
      <c r="F272" s="10" t="s">
        <v>234</v>
      </c>
      <c r="G272" s="19" t="s">
        <v>109</v>
      </c>
      <c r="H272" s="24">
        <v>16837.8</v>
      </c>
    </row>
    <row r="273" spans="1:8" ht="27" customHeight="1">
      <c r="A273" s="59" t="s">
        <v>274</v>
      </c>
      <c r="B273" s="29" t="s">
        <v>240</v>
      </c>
      <c r="C273" s="29" t="s">
        <v>237</v>
      </c>
      <c r="D273" s="26"/>
      <c r="E273" s="26"/>
      <c r="F273" s="26"/>
      <c r="G273" s="20"/>
      <c r="H273" s="25">
        <f>H274</f>
        <v>60</v>
      </c>
    </row>
    <row r="274" spans="1:8" ht="16.5" customHeight="1">
      <c r="A274" s="55" t="s">
        <v>206</v>
      </c>
      <c r="B274" s="28" t="s">
        <v>240</v>
      </c>
      <c r="C274" s="28" t="s">
        <v>237</v>
      </c>
      <c r="D274" s="10" t="s">
        <v>132</v>
      </c>
      <c r="E274" s="10" t="s">
        <v>233</v>
      </c>
      <c r="F274" s="10" t="s">
        <v>233</v>
      </c>
      <c r="G274" s="19"/>
      <c r="H274" s="24">
        <f>H276</f>
        <v>60</v>
      </c>
    </row>
    <row r="275" spans="1:8" ht="16.5" customHeight="1">
      <c r="A275" s="55" t="s">
        <v>160</v>
      </c>
      <c r="B275" s="28" t="s">
        <v>240</v>
      </c>
      <c r="C275" s="28" t="s">
        <v>237</v>
      </c>
      <c r="D275" s="10" t="s">
        <v>132</v>
      </c>
      <c r="E275" s="10" t="s">
        <v>66</v>
      </c>
      <c r="F275" s="10" t="s">
        <v>233</v>
      </c>
      <c r="G275" s="19"/>
      <c r="H275" s="24">
        <f>H276</f>
        <v>60</v>
      </c>
    </row>
    <row r="276" spans="1:8" ht="38.25">
      <c r="A276" s="69" t="s">
        <v>275</v>
      </c>
      <c r="B276" s="28" t="s">
        <v>240</v>
      </c>
      <c r="C276" s="28" t="s">
        <v>237</v>
      </c>
      <c r="D276" s="10" t="s">
        <v>132</v>
      </c>
      <c r="E276" s="10" t="s">
        <v>66</v>
      </c>
      <c r="F276" s="10" t="s">
        <v>232</v>
      </c>
      <c r="G276" s="19"/>
      <c r="H276" s="24">
        <f>H277</f>
        <v>60</v>
      </c>
    </row>
    <row r="277" spans="1:8" ht="12.75">
      <c r="A277" s="55" t="s">
        <v>104</v>
      </c>
      <c r="B277" s="28" t="s">
        <v>240</v>
      </c>
      <c r="C277" s="28" t="s">
        <v>237</v>
      </c>
      <c r="D277" s="10" t="s">
        <v>132</v>
      </c>
      <c r="E277" s="10" t="s">
        <v>66</v>
      </c>
      <c r="F277" s="10" t="s">
        <v>232</v>
      </c>
      <c r="G277" s="19" t="s">
        <v>109</v>
      </c>
      <c r="H277" s="24">
        <v>60</v>
      </c>
    </row>
    <row r="278" spans="1:8" ht="16.5" customHeight="1">
      <c r="A278" s="59" t="s">
        <v>194</v>
      </c>
      <c r="B278" s="29" t="s">
        <v>240</v>
      </c>
      <c r="C278" s="29" t="s">
        <v>240</v>
      </c>
      <c r="D278" s="26"/>
      <c r="E278" s="26"/>
      <c r="F278" s="26"/>
      <c r="G278" s="20"/>
      <c r="H278" s="25">
        <f>H279+H283+H292+H297</f>
        <v>57615</v>
      </c>
    </row>
    <row r="279" spans="1:8" ht="16.5" customHeight="1">
      <c r="A279" s="55" t="s">
        <v>207</v>
      </c>
      <c r="B279" s="28" t="s">
        <v>240</v>
      </c>
      <c r="C279" s="28" t="s">
        <v>240</v>
      </c>
      <c r="D279" s="10" t="s">
        <v>313</v>
      </c>
      <c r="E279" s="10" t="s">
        <v>233</v>
      </c>
      <c r="F279" s="10" t="s">
        <v>233</v>
      </c>
      <c r="G279" s="19"/>
      <c r="H279" s="24">
        <f>H280</f>
        <v>27248.2</v>
      </c>
    </row>
    <row r="280" spans="1:8" ht="16.5" customHeight="1">
      <c r="A280" s="55" t="s">
        <v>160</v>
      </c>
      <c r="B280" s="28" t="s">
        <v>240</v>
      </c>
      <c r="C280" s="28" t="s">
        <v>240</v>
      </c>
      <c r="D280" s="10" t="s">
        <v>313</v>
      </c>
      <c r="E280" s="10" t="s">
        <v>66</v>
      </c>
      <c r="F280" s="10" t="s">
        <v>233</v>
      </c>
      <c r="G280" s="19"/>
      <c r="H280" s="24">
        <f>H281</f>
        <v>27248.2</v>
      </c>
    </row>
    <row r="281" spans="1:8" ht="31.5" customHeight="1">
      <c r="A281" s="55" t="s">
        <v>154</v>
      </c>
      <c r="B281" s="28" t="s">
        <v>240</v>
      </c>
      <c r="C281" s="28" t="s">
        <v>240</v>
      </c>
      <c r="D281" s="10" t="s">
        <v>313</v>
      </c>
      <c r="E281" s="10" t="s">
        <v>66</v>
      </c>
      <c r="F281" s="10" t="s">
        <v>66</v>
      </c>
      <c r="G281" s="19"/>
      <c r="H281" s="24">
        <f>H282</f>
        <v>27248.2</v>
      </c>
    </row>
    <row r="282" spans="1:8" ht="16.5" customHeight="1">
      <c r="A282" s="55" t="s">
        <v>104</v>
      </c>
      <c r="B282" s="28" t="s">
        <v>240</v>
      </c>
      <c r="C282" s="28" t="s">
        <v>240</v>
      </c>
      <c r="D282" s="10" t="s">
        <v>313</v>
      </c>
      <c r="E282" s="10" t="s">
        <v>66</v>
      </c>
      <c r="F282" s="10" t="s">
        <v>66</v>
      </c>
      <c r="G282" s="19" t="s">
        <v>109</v>
      </c>
      <c r="H282" s="24">
        <v>27248.2</v>
      </c>
    </row>
    <row r="283" spans="1:8" ht="18" customHeight="1">
      <c r="A283" s="55" t="s">
        <v>208</v>
      </c>
      <c r="B283" s="28" t="s">
        <v>240</v>
      </c>
      <c r="C283" s="28" t="s">
        <v>240</v>
      </c>
      <c r="D283" s="10" t="s">
        <v>133</v>
      </c>
      <c r="E283" s="10" t="s">
        <v>233</v>
      </c>
      <c r="F283" s="10" t="s">
        <v>233</v>
      </c>
      <c r="G283" s="19"/>
      <c r="H283" s="24">
        <f>H284+H287</f>
        <v>25092.3</v>
      </c>
    </row>
    <row r="284" spans="1:8" ht="18" customHeight="1">
      <c r="A284" s="55" t="s">
        <v>332</v>
      </c>
      <c r="B284" s="28" t="s">
        <v>240</v>
      </c>
      <c r="C284" s="28" t="s">
        <v>240</v>
      </c>
      <c r="D284" s="10" t="s">
        <v>133</v>
      </c>
      <c r="E284" s="10" t="s">
        <v>234</v>
      </c>
      <c r="F284" s="10" t="s">
        <v>233</v>
      </c>
      <c r="G284" s="19"/>
      <c r="H284" s="24">
        <f>H285</f>
        <v>19037.3</v>
      </c>
    </row>
    <row r="285" spans="1:8" ht="12.75">
      <c r="A285" s="55" t="s">
        <v>147</v>
      </c>
      <c r="B285" s="28" t="s">
        <v>240</v>
      </c>
      <c r="C285" s="28" t="s">
        <v>240</v>
      </c>
      <c r="D285" s="10" t="s">
        <v>133</v>
      </c>
      <c r="E285" s="10" t="s">
        <v>234</v>
      </c>
      <c r="F285" s="10" t="s">
        <v>66</v>
      </c>
      <c r="G285" s="19"/>
      <c r="H285" s="24">
        <f>H286</f>
        <v>19037.3</v>
      </c>
    </row>
    <row r="286" spans="1:10" ht="12.75">
      <c r="A286" s="55" t="s">
        <v>164</v>
      </c>
      <c r="B286" s="28" t="s">
        <v>240</v>
      </c>
      <c r="C286" s="28" t="s">
        <v>240</v>
      </c>
      <c r="D286" s="10" t="s">
        <v>133</v>
      </c>
      <c r="E286" s="10" t="s">
        <v>234</v>
      </c>
      <c r="F286" s="10" t="s">
        <v>66</v>
      </c>
      <c r="G286" s="19" t="s">
        <v>238</v>
      </c>
      <c r="H286" s="24">
        <f>171.3+1291+17575</f>
        <v>19037.3</v>
      </c>
      <c r="J286" s="49">
        <v>171.3</v>
      </c>
    </row>
    <row r="287" spans="1:8" ht="18" customHeight="1">
      <c r="A287" s="55" t="s">
        <v>160</v>
      </c>
      <c r="B287" s="28" t="s">
        <v>240</v>
      </c>
      <c r="C287" s="28" t="s">
        <v>240</v>
      </c>
      <c r="D287" s="10" t="s">
        <v>133</v>
      </c>
      <c r="E287" s="10" t="s">
        <v>66</v>
      </c>
      <c r="F287" s="10" t="s">
        <v>233</v>
      </c>
      <c r="G287" s="19"/>
      <c r="H287" s="24">
        <f>H288+H290</f>
        <v>6055</v>
      </c>
    </row>
    <row r="288" spans="1:8" ht="25.5">
      <c r="A288" s="62" t="s">
        <v>333</v>
      </c>
      <c r="B288" s="28" t="s">
        <v>240</v>
      </c>
      <c r="C288" s="28" t="s">
        <v>240</v>
      </c>
      <c r="D288" s="10" t="s">
        <v>133</v>
      </c>
      <c r="E288" s="10" t="s">
        <v>66</v>
      </c>
      <c r="F288" s="10" t="s">
        <v>99</v>
      </c>
      <c r="G288" s="19"/>
      <c r="H288" s="24">
        <f>H289</f>
        <v>755</v>
      </c>
    </row>
    <row r="289" spans="1:8" ht="16.5" customHeight="1">
      <c r="A289" s="55" t="s">
        <v>104</v>
      </c>
      <c r="B289" s="28" t="s">
        <v>240</v>
      </c>
      <c r="C289" s="28" t="s">
        <v>240</v>
      </c>
      <c r="D289" s="10" t="s">
        <v>133</v>
      </c>
      <c r="E289" s="10" t="s">
        <v>66</v>
      </c>
      <c r="F289" s="10" t="s">
        <v>99</v>
      </c>
      <c r="G289" s="19" t="s">
        <v>109</v>
      </c>
      <c r="H289" s="24">
        <v>755</v>
      </c>
    </row>
    <row r="290" spans="1:8" ht="25.5">
      <c r="A290" s="62" t="s">
        <v>358</v>
      </c>
      <c r="B290" s="28" t="s">
        <v>240</v>
      </c>
      <c r="C290" s="28" t="s">
        <v>240</v>
      </c>
      <c r="D290" s="10" t="s">
        <v>133</v>
      </c>
      <c r="E290" s="10" t="s">
        <v>66</v>
      </c>
      <c r="F290" s="10" t="s">
        <v>312</v>
      </c>
      <c r="G290" s="19"/>
      <c r="H290" s="24">
        <f>H291</f>
        <v>5300</v>
      </c>
    </row>
    <row r="291" spans="1:8" ht="12.75">
      <c r="A291" s="55" t="s">
        <v>104</v>
      </c>
      <c r="B291" s="28" t="s">
        <v>240</v>
      </c>
      <c r="C291" s="28" t="s">
        <v>240</v>
      </c>
      <c r="D291" s="10" t="s">
        <v>133</v>
      </c>
      <c r="E291" s="10" t="s">
        <v>66</v>
      </c>
      <c r="F291" s="10" t="s">
        <v>312</v>
      </c>
      <c r="G291" s="19" t="s">
        <v>109</v>
      </c>
      <c r="H291" s="24">
        <v>5300</v>
      </c>
    </row>
    <row r="292" spans="1:8" ht="15" customHeight="1">
      <c r="A292" s="55" t="s">
        <v>426</v>
      </c>
      <c r="B292" s="28" t="s">
        <v>240</v>
      </c>
      <c r="C292" s="28" t="s">
        <v>240</v>
      </c>
      <c r="D292" s="10" t="s">
        <v>77</v>
      </c>
      <c r="E292" s="10" t="s">
        <v>233</v>
      </c>
      <c r="F292" s="10" t="s">
        <v>233</v>
      </c>
      <c r="G292" s="19"/>
      <c r="H292" s="24">
        <f>H293+H295</f>
        <v>374.5</v>
      </c>
    </row>
    <row r="293" spans="1:8" ht="12.75">
      <c r="A293" s="69" t="s">
        <v>427</v>
      </c>
      <c r="B293" s="28" t="s">
        <v>240</v>
      </c>
      <c r="C293" s="28" t="s">
        <v>240</v>
      </c>
      <c r="D293" s="10" t="s">
        <v>77</v>
      </c>
      <c r="E293" s="10" t="s">
        <v>244</v>
      </c>
      <c r="F293" s="10" t="s">
        <v>233</v>
      </c>
      <c r="G293" s="19"/>
      <c r="H293" s="24">
        <f>H294</f>
        <v>136.5</v>
      </c>
    </row>
    <row r="294" spans="1:8" ht="25.5">
      <c r="A294" s="55" t="s">
        <v>171</v>
      </c>
      <c r="B294" s="28" t="s">
        <v>240</v>
      </c>
      <c r="C294" s="28" t="s">
        <v>240</v>
      </c>
      <c r="D294" s="10" t="s">
        <v>77</v>
      </c>
      <c r="E294" s="10" t="s">
        <v>244</v>
      </c>
      <c r="F294" s="10" t="s">
        <v>233</v>
      </c>
      <c r="G294" s="19" t="s">
        <v>172</v>
      </c>
      <c r="H294" s="24">
        <f>97.5+39</f>
        <v>136.5</v>
      </c>
    </row>
    <row r="295" spans="1:8" ht="25.5">
      <c r="A295" s="72" t="s">
        <v>396</v>
      </c>
      <c r="B295" s="28" t="s">
        <v>240</v>
      </c>
      <c r="C295" s="28" t="s">
        <v>240</v>
      </c>
      <c r="D295" s="10" t="s">
        <v>77</v>
      </c>
      <c r="E295" s="10" t="s">
        <v>148</v>
      </c>
      <c r="F295" s="10" t="s">
        <v>233</v>
      </c>
      <c r="G295" s="19"/>
      <c r="H295" s="24">
        <f>H296</f>
        <v>238</v>
      </c>
    </row>
    <row r="296" spans="1:8" ht="25.5">
      <c r="A296" s="55" t="s">
        <v>171</v>
      </c>
      <c r="B296" s="28" t="s">
        <v>240</v>
      </c>
      <c r="C296" s="28" t="s">
        <v>240</v>
      </c>
      <c r="D296" s="10" t="s">
        <v>77</v>
      </c>
      <c r="E296" s="10" t="s">
        <v>148</v>
      </c>
      <c r="F296" s="10" t="s">
        <v>233</v>
      </c>
      <c r="G296" s="19" t="s">
        <v>172</v>
      </c>
      <c r="H296" s="24">
        <v>238</v>
      </c>
    </row>
    <row r="297" spans="1:8" ht="12.75">
      <c r="A297" s="55" t="s">
        <v>230</v>
      </c>
      <c r="B297" s="28" t="s">
        <v>240</v>
      </c>
      <c r="C297" s="28" t="s">
        <v>240</v>
      </c>
      <c r="D297" s="10" t="s">
        <v>189</v>
      </c>
      <c r="E297" s="10" t="s">
        <v>233</v>
      </c>
      <c r="F297" s="10" t="s">
        <v>233</v>
      </c>
      <c r="G297" s="19"/>
      <c r="H297" s="24">
        <f>H298</f>
        <v>4900</v>
      </c>
    </row>
    <row r="298" spans="1:8" ht="25.5">
      <c r="A298" s="55" t="s">
        <v>280</v>
      </c>
      <c r="B298" s="28" t="s">
        <v>240</v>
      </c>
      <c r="C298" s="28" t="s">
        <v>240</v>
      </c>
      <c r="D298" s="10" t="s">
        <v>189</v>
      </c>
      <c r="E298" s="10" t="s">
        <v>247</v>
      </c>
      <c r="F298" s="10" t="s">
        <v>233</v>
      </c>
      <c r="G298" s="19"/>
      <c r="H298" s="24">
        <f>H299</f>
        <v>4900</v>
      </c>
    </row>
    <row r="299" spans="1:8" ht="25.5">
      <c r="A299" s="55" t="s">
        <v>171</v>
      </c>
      <c r="B299" s="28" t="s">
        <v>240</v>
      </c>
      <c r="C299" s="28" t="s">
        <v>240</v>
      </c>
      <c r="D299" s="10" t="s">
        <v>189</v>
      </c>
      <c r="E299" s="10" t="s">
        <v>247</v>
      </c>
      <c r="F299" s="10" t="s">
        <v>233</v>
      </c>
      <c r="G299" s="19" t="s">
        <v>172</v>
      </c>
      <c r="H299" s="24">
        <v>4900</v>
      </c>
    </row>
    <row r="300" spans="1:8" ht="18" customHeight="1">
      <c r="A300" s="59" t="s">
        <v>195</v>
      </c>
      <c r="B300" s="29" t="s">
        <v>240</v>
      </c>
      <c r="C300" s="29" t="s">
        <v>247</v>
      </c>
      <c r="D300" s="26"/>
      <c r="E300" s="26"/>
      <c r="F300" s="26"/>
      <c r="G300" s="20"/>
      <c r="H300" s="25">
        <f>H301+H305+H309</f>
        <v>229557</v>
      </c>
    </row>
    <row r="301" spans="1:8" ht="32.25" customHeight="1">
      <c r="A301" s="55" t="s">
        <v>173</v>
      </c>
      <c r="B301" s="28" t="s">
        <v>240</v>
      </c>
      <c r="C301" s="28" t="s">
        <v>247</v>
      </c>
      <c r="D301" s="10" t="s">
        <v>134</v>
      </c>
      <c r="E301" s="10" t="s">
        <v>233</v>
      </c>
      <c r="F301" s="10" t="s">
        <v>233</v>
      </c>
      <c r="G301" s="19"/>
      <c r="H301" s="24">
        <f>H302</f>
        <v>39807</v>
      </c>
    </row>
    <row r="302" spans="1:8" ht="12.75">
      <c r="A302" s="55" t="s">
        <v>160</v>
      </c>
      <c r="B302" s="28" t="s">
        <v>240</v>
      </c>
      <c r="C302" s="28" t="s">
        <v>247</v>
      </c>
      <c r="D302" s="10" t="s">
        <v>134</v>
      </c>
      <c r="E302" s="10" t="s">
        <v>66</v>
      </c>
      <c r="F302" s="10" t="s">
        <v>233</v>
      </c>
      <c r="G302" s="19"/>
      <c r="H302" s="24">
        <f>H303</f>
        <v>39807</v>
      </c>
    </row>
    <row r="303" spans="1:8" ht="25.5">
      <c r="A303" s="55" t="s">
        <v>154</v>
      </c>
      <c r="B303" s="28" t="s">
        <v>240</v>
      </c>
      <c r="C303" s="28" t="s">
        <v>247</v>
      </c>
      <c r="D303" s="10" t="s">
        <v>134</v>
      </c>
      <c r="E303" s="10" t="s">
        <v>66</v>
      </c>
      <c r="F303" s="10" t="s">
        <v>66</v>
      </c>
      <c r="G303" s="19"/>
      <c r="H303" s="24">
        <f>H304</f>
        <v>39807</v>
      </c>
    </row>
    <row r="304" spans="1:8" ht="12.75">
      <c r="A304" s="55" t="s">
        <v>104</v>
      </c>
      <c r="B304" s="28" t="s">
        <v>240</v>
      </c>
      <c r="C304" s="28" t="s">
        <v>247</v>
      </c>
      <c r="D304" s="10" t="s">
        <v>134</v>
      </c>
      <c r="E304" s="10" t="s">
        <v>66</v>
      </c>
      <c r="F304" s="10" t="s">
        <v>66</v>
      </c>
      <c r="G304" s="19" t="s">
        <v>109</v>
      </c>
      <c r="H304" s="24">
        <v>39807</v>
      </c>
    </row>
    <row r="305" spans="1:8" ht="54.75" customHeight="1">
      <c r="A305" s="55" t="s">
        <v>258</v>
      </c>
      <c r="B305" s="28" t="s">
        <v>240</v>
      </c>
      <c r="C305" s="28" t="s">
        <v>247</v>
      </c>
      <c r="D305" s="10" t="s">
        <v>90</v>
      </c>
      <c r="E305" s="10" t="s">
        <v>233</v>
      </c>
      <c r="F305" s="10" t="s">
        <v>233</v>
      </c>
      <c r="G305" s="19"/>
      <c r="H305" s="24">
        <f>H306</f>
        <v>189250</v>
      </c>
    </row>
    <row r="306" spans="1:8" ht="15.75" customHeight="1">
      <c r="A306" s="55" t="s">
        <v>160</v>
      </c>
      <c r="B306" s="28" t="s">
        <v>240</v>
      </c>
      <c r="C306" s="28" t="s">
        <v>247</v>
      </c>
      <c r="D306" s="10" t="s">
        <v>90</v>
      </c>
      <c r="E306" s="10" t="s">
        <v>66</v>
      </c>
      <c r="F306" s="10" t="s">
        <v>233</v>
      </c>
      <c r="G306" s="19"/>
      <c r="H306" s="24">
        <f>H307</f>
        <v>189250</v>
      </c>
    </row>
    <row r="307" spans="1:8" ht="27" customHeight="1">
      <c r="A307" s="55" t="s">
        <v>154</v>
      </c>
      <c r="B307" s="28" t="s">
        <v>240</v>
      </c>
      <c r="C307" s="28" t="s">
        <v>247</v>
      </c>
      <c r="D307" s="10" t="s">
        <v>90</v>
      </c>
      <c r="E307" s="10" t="s">
        <v>66</v>
      </c>
      <c r="F307" s="10" t="s">
        <v>66</v>
      </c>
      <c r="G307" s="19"/>
      <c r="H307" s="24">
        <f>H308</f>
        <v>189250</v>
      </c>
    </row>
    <row r="308" spans="1:8" ht="14.25" customHeight="1">
      <c r="A308" s="55" t="s">
        <v>104</v>
      </c>
      <c r="B308" s="28" t="s">
        <v>240</v>
      </c>
      <c r="C308" s="28" t="s">
        <v>247</v>
      </c>
      <c r="D308" s="10" t="s">
        <v>90</v>
      </c>
      <c r="E308" s="10" t="s">
        <v>66</v>
      </c>
      <c r="F308" s="10" t="s">
        <v>66</v>
      </c>
      <c r="G308" s="19" t="s">
        <v>109</v>
      </c>
      <c r="H308" s="24">
        <v>189250</v>
      </c>
    </row>
    <row r="309" spans="1:8" ht="12.75" customHeight="1">
      <c r="A309" s="62" t="s">
        <v>425</v>
      </c>
      <c r="B309" s="28" t="s">
        <v>240</v>
      </c>
      <c r="C309" s="28" t="s">
        <v>247</v>
      </c>
      <c r="D309" s="10" t="s">
        <v>77</v>
      </c>
      <c r="E309" s="10" t="s">
        <v>233</v>
      </c>
      <c r="F309" s="10" t="s">
        <v>233</v>
      </c>
      <c r="G309" s="19"/>
      <c r="H309" s="24">
        <f>H310</f>
        <v>500</v>
      </c>
    </row>
    <row r="310" spans="1:8" ht="31.5" customHeight="1">
      <c r="A310" s="65" t="s">
        <v>413</v>
      </c>
      <c r="B310" s="28" t="s">
        <v>240</v>
      </c>
      <c r="C310" s="28" t="s">
        <v>247</v>
      </c>
      <c r="D310" s="10" t="s">
        <v>77</v>
      </c>
      <c r="E310" s="10" t="s">
        <v>412</v>
      </c>
      <c r="F310" s="10" t="s">
        <v>233</v>
      </c>
      <c r="G310" s="19"/>
      <c r="H310" s="24">
        <f>H311</f>
        <v>500</v>
      </c>
    </row>
    <row r="311" spans="1:8" ht="18" customHeight="1">
      <c r="A311" s="62" t="s">
        <v>415</v>
      </c>
      <c r="B311" s="28" t="s">
        <v>240</v>
      </c>
      <c r="C311" s="28" t="s">
        <v>247</v>
      </c>
      <c r="D311" s="10" t="s">
        <v>77</v>
      </c>
      <c r="E311" s="10" t="s">
        <v>412</v>
      </c>
      <c r="F311" s="10" t="s">
        <v>233</v>
      </c>
      <c r="G311" s="19" t="s">
        <v>414</v>
      </c>
      <c r="H311" s="24">
        <v>500</v>
      </c>
    </row>
    <row r="312" spans="1:10" s="17" customFormat="1" ht="30" customHeight="1">
      <c r="A312" s="59" t="s">
        <v>293</v>
      </c>
      <c r="B312" s="29" t="s">
        <v>241</v>
      </c>
      <c r="C312" s="29"/>
      <c r="D312" s="26"/>
      <c r="E312" s="26"/>
      <c r="F312" s="26"/>
      <c r="G312" s="20"/>
      <c r="H312" s="25">
        <f>H313+H342</f>
        <v>109945.7</v>
      </c>
      <c r="I312" s="53"/>
      <c r="J312" s="50"/>
    </row>
    <row r="313" spans="1:10" s="17" customFormat="1" ht="16.5" customHeight="1">
      <c r="A313" s="59" t="s">
        <v>174</v>
      </c>
      <c r="B313" s="29" t="s">
        <v>241</v>
      </c>
      <c r="C313" s="29" t="s">
        <v>232</v>
      </c>
      <c r="D313" s="26"/>
      <c r="E313" s="26"/>
      <c r="F313" s="26"/>
      <c r="G313" s="20"/>
      <c r="H313" s="25">
        <f>H314+H318+H322+H326+H331</f>
        <v>104359.7</v>
      </c>
      <c r="I313" s="53"/>
      <c r="J313" s="50"/>
    </row>
    <row r="314" spans="1:8" ht="25.5">
      <c r="A314" s="55" t="s">
        <v>212</v>
      </c>
      <c r="B314" s="28" t="s">
        <v>241</v>
      </c>
      <c r="C314" s="28" t="s">
        <v>232</v>
      </c>
      <c r="D314" s="10" t="s">
        <v>85</v>
      </c>
      <c r="E314" s="10" t="s">
        <v>233</v>
      </c>
      <c r="F314" s="10" t="s">
        <v>233</v>
      </c>
      <c r="G314" s="19"/>
      <c r="H314" s="24">
        <f>H315</f>
        <v>10975</v>
      </c>
    </row>
    <row r="315" spans="1:8" ht="15.75" customHeight="1">
      <c r="A315" s="55" t="s">
        <v>160</v>
      </c>
      <c r="B315" s="28" t="s">
        <v>241</v>
      </c>
      <c r="C315" s="28" t="s">
        <v>232</v>
      </c>
      <c r="D315" s="10" t="s">
        <v>85</v>
      </c>
      <c r="E315" s="10" t="s">
        <v>66</v>
      </c>
      <c r="F315" s="10" t="s">
        <v>233</v>
      </c>
      <c r="G315" s="19"/>
      <c r="H315" s="24">
        <f>H316</f>
        <v>10975</v>
      </c>
    </row>
    <row r="316" spans="1:8" ht="27" customHeight="1">
      <c r="A316" s="55" t="s">
        <v>154</v>
      </c>
      <c r="B316" s="28" t="s">
        <v>241</v>
      </c>
      <c r="C316" s="28" t="s">
        <v>232</v>
      </c>
      <c r="D316" s="10" t="s">
        <v>85</v>
      </c>
      <c r="E316" s="10" t="s">
        <v>66</v>
      </c>
      <c r="F316" s="10" t="s">
        <v>66</v>
      </c>
      <c r="G316" s="19"/>
      <c r="H316" s="24">
        <f>H317</f>
        <v>10975</v>
      </c>
    </row>
    <row r="317" spans="1:8" ht="12.75">
      <c r="A317" s="55" t="s">
        <v>104</v>
      </c>
      <c r="B317" s="28" t="s">
        <v>241</v>
      </c>
      <c r="C317" s="28" t="s">
        <v>232</v>
      </c>
      <c r="D317" s="10" t="s">
        <v>85</v>
      </c>
      <c r="E317" s="10" t="s">
        <v>66</v>
      </c>
      <c r="F317" s="10" t="s">
        <v>66</v>
      </c>
      <c r="G317" s="19" t="s">
        <v>109</v>
      </c>
      <c r="H317" s="24">
        <v>10975</v>
      </c>
    </row>
    <row r="318" spans="1:8" ht="18" customHeight="1">
      <c r="A318" s="55" t="s">
        <v>213</v>
      </c>
      <c r="B318" s="28" t="s">
        <v>241</v>
      </c>
      <c r="C318" s="28" t="s">
        <v>232</v>
      </c>
      <c r="D318" s="10" t="s">
        <v>86</v>
      </c>
      <c r="E318" s="10" t="s">
        <v>233</v>
      </c>
      <c r="F318" s="10" t="s">
        <v>233</v>
      </c>
      <c r="G318" s="19"/>
      <c r="H318" s="24">
        <f>H319</f>
        <v>937</v>
      </c>
    </row>
    <row r="319" spans="1:8" ht="12.75">
      <c r="A319" s="55" t="s">
        <v>160</v>
      </c>
      <c r="B319" s="28" t="s">
        <v>241</v>
      </c>
      <c r="C319" s="28" t="s">
        <v>232</v>
      </c>
      <c r="D319" s="10" t="s">
        <v>86</v>
      </c>
      <c r="E319" s="10" t="s">
        <v>66</v>
      </c>
      <c r="F319" s="10" t="s">
        <v>233</v>
      </c>
      <c r="G319" s="19"/>
      <c r="H319" s="24">
        <f>H320</f>
        <v>937</v>
      </c>
    </row>
    <row r="320" spans="1:8" ht="25.5">
      <c r="A320" s="55" t="s">
        <v>154</v>
      </c>
      <c r="B320" s="28" t="s">
        <v>241</v>
      </c>
      <c r="C320" s="28" t="s">
        <v>232</v>
      </c>
      <c r="D320" s="10" t="s">
        <v>86</v>
      </c>
      <c r="E320" s="10" t="s">
        <v>66</v>
      </c>
      <c r="F320" s="10" t="s">
        <v>66</v>
      </c>
      <c r="G320" s="19"/>
      <c r="H320" s="24">
        <f>H321</f>
        <v>937</v>
      </c>
    </row>
    <row r="321" spans="1:8" ht="15" customHeight="1">
      <c r="A321" s="55" t="s">
        <v>104</v>
      </c>
      <c r="B321" s="28" t="s">
        <v>241</v>
      </c>
      <c r="C321" s="28" t="s">
        <v>232</v>
      </c>
      <c r="D321" s="10" t="s">
        <v>86</v>
      </c>
      <c r="E321" s="10" t="s">
        <v>66</v>
      </c>
      <c r="F321" s="10" t="s">
        <v>66</v>
      </c>
      <c r="G321" s="19" t="s">
        <v>109</v>
      </c>
      <c r="H321" s="24">
        <v>937</v>
      </c>
    </row>
    <row r="322" spans="1:8" ht="17.25" customHeight="1">
      <c r="A322" s="55" t="s">
        <v>214</v>
      </c>
      <c r="B322" s="28" t="s">
        <v>241</v>
      </c>
      <c r="C322" s="28" t="s">
        <v>232</v>
      </c>
      <c r="D322" s="10" t="s">
        <v>87</v>
      </c>
      <c r="E322" s="10" t="s">
        <v>233</v>
      </c>
      <c r="F322" s="10" t="s">
        <v>233</v>
      </c>
      <c r="G322" s="19"/>
      <c r="H322" s="24">
        <f>H323</f>
        <v>57022.2</v>
      </c>
    </row>
    <row r="323" spans="1:8" ht="12.75">
      <c r="A323" s="55" t="s">
        <v>160</v>
      </c>
      <c r="B323" s="28" t="s">
        <v>241</v>
      </c>
      <c r="C323" s="28" t="s">
        <v>232</v>
      </c>
      <c r="D323" s="10" t="s">
        <v>87</v>
      </c>
      <c r="E323" s="10" t="s">
        <v>66</v>
      </c>
      <c r="F323" s="10" t="s">
        <v>233</v>
      </c>
      <c r="G323" s="19"/>
      <c r="H323" s="24">
        <f>H324</f>
        <v>57022.2</v>
      </c>
    </row>
    <row r="324" spans="1:8" ht="25.5">
      <c r="A324" s="55" t="s">
        <v>154</v>
      </c>
      <c r="B324" s="28" t="s">
        <v>241</v>
      </c>
      <c r="C324" s="28" t="s">
        <v>232</v>
      </c>
      <c r="D324" s="10" t="s">
        <v>87</v>
      </c>
      <c r="E324" s="10" t="s">
        <v>66</v>
      </c>
      <c r="F324" s="10" t="s">
        <v>66</v>
      </c>
      <c r="G324" s="19"/>
      <c r="H324" s="24">
        <f>H325</f>
        <v>57022.2</v>
      </c>
    </row>
    <row r="325" spans="1:9" ht="12.75">
      <c r="A325" s="55" t="s">
        <v>104</v>
      </c>
      <c r="B325" s="28" t="s">
        <v>241</v>
      </c>
      <c r="C325" s="28" t="s">
        <v>232</v>
      </c>
      <c r="D325" s="10" t="s">
        <v>87</v>
      </c>
      <c r="E325" s="10" t="s">
        <v>66</v>
      </c>
      <c r="F325" s="10" t="s">
        <v>66</v>
      </c>
      <c r="G325" s="19" t="s">
        <v>109</v>
      </c>
      <c r="H325" s="24">
        <f>2240+54482.2+300</f>
        <v>57022.2</v>
      </c>
      <c r="I325" s="52">
        <v>2240</v>
      </c>
    </row>
    <row r="326" spans="1:8" ht="29.25" customHeight="1">
      <c r="A326" s="55" t="s">
        <v>175</v>
      </c>
      <c r="B326" s="28" t="s">
        <v>241</v>
      </c>
      <c r="C326" s="28" t="s">
        <v>232</v>
      </c>
      <c r="D326" s="10" t="s">
        <v>88</v>
      </c>
      <c r="E326" s="10" t="s">
        <v>233</v>
      </c>
      <c r="F326" s="10" t="s">
        <v>233</v>
      </c>
      <c r="G326" s="19"/>
      <c r="H326" s="24">
        <f>H327+H329</f>
        <v>5924.5</v>
      </c>
    </row>
    <row r="327" spans="1:8" ht="38.25">
      <c r="A327" s="65" t="s">
        <v>387</v>
      </c>
      <c r="B327" s="28" t="s">
        <v>241</v>
      </c>
      <c r="C327" s="28" t="s">
        <v>232</v>
      </c>
      <c r="D327" s="10" t="s">
        <v>88</v>
      </c>
      <c r="E327" s="10" t="s">
        <v>239</v>
      </c>
      <c r="F327" s="10" t="s">
        <v>233</v>
      </c>
      <c r="G327" s="19"/>
      <c r="H327" s="24">
        <f>H328</f>
        <v>1016.5</v>
      </c>
    </row>
    <row r="328" spans="1:8" ht="12.75">
      <c r="A328" s="55" t="s">
        <v>104</v>
      </c>
      <c r="B328" s="28" t="s">
        <v>241</v>
      </c>
      <c r="C328" s="28" t="s">
        <v>232</v>
      </c>
      <c r="D328" s="10" t="s">
        <v>88</v>
      </c>
      <c r="E328" s="10" t="s">
        <v>239</v>
      </c>
      <c r="F328" s="10" t="s">
        <v>233</v>
      </c>
      <c r="G328" s="19" t="s">
        <v>109</v>
      </c>
      <c r="H328" s="24">
        <v>1016.5</v>
      </c>
    </row>
    <row r="329" spans="1:8" ht="30.75" customHeight="1">
      <c r="A329" s="61" t="s">
        <v>220</v>
      </c>
      <c r="B329" s="33" t="s">
        <v>241</v>
      </c>
      <c r="C329" s="33" t="s">
        <v>232</v>
      </c>
      <c r="D329" s="32" t="s">
        <v>88</v>
      </c>
      <c r="E329" s="32" t="s">
        <v>89</v>
      </c>
      <c r="F329" s="32" t="s">
        <v>233</v>
      </c>
      <c r="G329" s="19"/>
      <c r="H329" s="24">
        <f>H330</f>
        <v>4908</v>
      </c>
    </row>
    <row r="330" spans="1:8" ht="17.25" customHeight="1">
      <c r="A330" s="61" t="s">
        <v>108</v>
      </c>
      <c r="B330" s="33" t="s">
        <v>241</v>
      </c>
      <c r="C330" s="33" t="s">
        <v>232</v>
      </c>
      <c r="D330" s="32" t="s">
        <v>88</v>
      </c>
      <c r="E330" s="32" t="s">
        <v>89</v>
      </c>
      <c r="F330" s="32" t="s">
        <v>233</v>
      </c>
      <c r="G330" s="19" t="s">
        <v>114</v>
      </c>
      <c r="H330" s="24">
        <v>4908</v>
      </c>
    </row>
    <row r="331" spans="1:8" ht="15" customHeight="1">
      <c r="A331" s="55" t="s">
        <v>230</v>
      </c>
      <c r="B331" s="28" t="s">
        <v>241</v>
      </c>
      <c r="C331" s="28" t="s">
        <v>232</v>
      </c>
      <c r="D331" s="10" t="s">
        <v>189</v>
      </c>
      <c r="E331" s="10" t="s">
        <v>233</v>
      </c>
      <c r="F331" s="10" t="s">
        <v>233</v>
      </c>
      <c r="G331" s="19"/>
      <c r="H331" s="24">
        <f>H332+H334+H336+H338+H340</f>
        <v>29501</v>
      </c>
    </row>
    <row r="332" spans="1:8" ht="44.25" customHeight="1">
      <c r="A332" s="70" t="s">
        <v>388</v>
      </c>
      <c r="B332" s="28" t="s">
        <v>241</v>
      </c>
      <c r="C332" s="28" t="s">
        <v>232</v>
      </c>
      <c r="D332" s="10" t="s">
        <v>189</v>
      </c>
      <c r="E332" s="10" t="s">
        <v>242</v>
      </c>
      <c r="F332" s="10" t="s">
        <v>233</v>
      </c>
      <c r="G332" s="19"/>
      <c r="H332" s="24">
        <f>H333</f>
        <v>871</v>
      </c>
    </row>
    <row r="333" spans="1:8" ht="42" customHeight="1">
      <c r="A333" s="55" t="s">
        <v>115</v>
      </c>
      <c r="B333" s="28" t="s">
        <v>241</v>
      </c>
      <c r="C333" s="28" t="s">
        <v>232</v>
      </c>
      <c r="D333" s="10" t="s">
        <v>189</v>
      </c>
      <c r="E333" s="10" t="s">
        <v>242</v>
      </c>
      <c r="F333" s="10" t="s">
        <v>233</v>
      </c>
      <c r="G333" s="19" t="s">
        <v>179</v>
      </c>
      <c r="H333" s="24">
        <v>871</v>
      </c>
    </row>
    <row r="334" spans="1:8" ht="27" customHeight="1">
      <c r="A334" s="63" t="s">
        <v>392</v>
      </c>
      <c r="B334" s="28" t="s">
        <v>241</v>
      </c>
      <c r="C334" s="28" t="s">
        <v>232</v>
      </c>
      <c r="D334" s="10" t="s">
        <v>189</v>
      </c>
      <c r="E334" s="10" t="s">
        <v>243</v>
      </c>
      <c r="F334" s="10" t="s">
        <v>233</v>
      </c>
      <c r="G334" s="19"/>
      <c r="H334" s="24">
        <f>H335</f>
        <v>1800</v>
      </c>
    </row>
    <row r="335" spans="1:8" ht="38.25">
      <c r="A335" s="55" t="s">
        <v>115</v>
      </c>
      <c r="B335" s="28" t="s">
        <v>241</v>
      </c>
      <c r="C335" s="28" t="s">
        <v>232</v>
      </c>
      <c r="D335" s="10" t="s">
        <v>189</v>
      </c>
      <c r="E335" s="10" t="s">
        <v>243</v>
      </c>
      <c r="F335" s="10" t="s">
        <v>233</v>
      </c>
      <c r="G335" s="19" t="s">
        <v>179</v>
      </c>
      <c r="H335" s="24">
        <v>1800</v>
      </c>
    </row>
    <row r="336" spans="1:8" ht="25.5">
      <c r="A336" s="63" t="s">
        <v>400</v>
      </c>
      <c r="B336" s="28" t="s">
        <v>241</v>
      </c>
      <c r="C336" s="28" t="s">
        <v>232</v>
      </c>
      <c r="D336" s="10" t="s">
        <v>189</v>
      </c>
      <c r="E336" s="10" t="s">
        <v>244</v>
      </c>
      <c r="F336" s="10" t="s">
        <v>233</v>
      </c>
      <c r="G336" s="19"/>
      <c r="H336" s="24">
        <f>H337</f>
        <v>2380</v>
      </c>
    </row>
    <row r="337" spans="1:8" ht="38.25">
      <c r="A337" s="55" t="s">
        <v>115</v>
      </c>
      <c r="B337" s="28" t="s">
        <v>241</v>
      </c>
      <c r="C337" s="28" t="s">
        <v>232</v>
      </c>
      <c r="D337" s="10" t="s">
        <v>189</v>
      </c>
      <c r="E337" s="10" t="s">
        <v>244</v>
      </c>
      <c r="F337" s="10" t="s">
        <v>233</v>
      </c>
      <c r="G337" s="19" t="s">
        <v>179</v>
      </c>
      <c r="H337" s="24">
        <v>2380</v>
      </c>
    </row>
    <row r="338" spans="1:8" ht="25.5">
      <c r="A338" s="63" t="s">
        <v>395</v>
      </c>
      <c r="B338" s="28" t="s">
        <v>241</v>
      </c>
      <c r="C338" s="28" t="s">
        <v>232</v>
      </c>
      <c r="D338" s="10" t="s">
        <v>189</v>
      </c>
      <c r="E338" s="10" t="s">
        <v>245</v>
      </c>
      <c r="F338" s="10" t="s">
        <v>233</v>
      </c>
      <c r="G338" s="19"/>
      <c r="H338" s="24">
        <f>H339</f>
        <v>18900</v>
      </c>
    </row>
    <row r="339" spans="1:8" ht="38.25">
      <c r="A339" s="55" t="s">
        <v>115</v>
      </c>
      <c r="B339" s="28" t="s">
        <v>241</v>
      </c>
      <c r="C339" s="28" t="s">
        <v>232</v>
      </c>
      <c r="D339" s="10" t="s">
        <v>189</v>
      </c>
      <c r="E339" s="10" t="s">
        <v>245</v>
      </c>
      <c r="F339" s="10" t="s">
        <v>233</v>
      </c>
      <c r="G339" s="19" t="s">
        <v>179</v>
      </c>
      <c r="H339" s="24">
        <v>18900</v>
      </c>
    </row>
    <row r="340" spans="1:8" ht="38.25">
      <c r="A340" s="63" t="s">
        <v>294</v>
      </c>
      <c r="B340" s="28" t="s">
        <v>241</v>
      </c>
      <c r="C340" s="28" t="s">
        <v>232</v>
      </c>
      <c r="D340" s="10" t="s">
        <v>189</v>
      </c>
      <c r="E340" s="10" t="s">
        <v>246</v>
      </c>
      <c r="F340" s="10" t="s">
        <v>233</v>
      </c>
      <c r="G340" s="19"/>
      <c r="H340" s="24">
        <f>H341</f>
        <v>5550</v>
      </c>
    </row>
    <row r="341" spans="1:8" ht="38.25">
      <c r="A341" s="55" t="s">
        <v>115</v>
      </c>
      <c r="B341" s="28" t="s">
        <v>241</v>
      </c>
      <c r="C341" s="28" t="s">
        <v>232</v>
      </c>
      <c r="D341" s="10" t="s">
        <v>189</v>
      </c>
      <c r="E341" s="10" t="s">
        <v>246</v>
      </c>
      <c r="F341" s="10" t="s">
        <v>233</v>
      </c>
      <c r="G341" s="19" t="s">
        <v>179</v>
      </c>
      <c r="H341" s="24">
        <v>5550</v>
      </c>
    </row>
    <row r="342" spans="1:10" s="17" customFormat="1" ht="30.75" customHeight="1">
      <c r="A342" s="59" t="s">
        <v>177</v>
      </c>
      <c r="B342" s="29" t="s">
        <v>241</v>
      </c>
      <c r="C342" s="29" t="s">
        <v>239</v>
      </c>
      <c r="D342" s="26"/>
      <c r="E342" s="26"/>
      <c r="F342" s="26"/>
      <c r="G342" s="20"/>
      <c r="H342" s="25">
        <f>H343</f>
        <v>5586</v>
      </c>
      <c r="I342" s="53"/>
      <c r="J342" s="50"/>
    </row>
    <row r="343" spans="1:8" ht="55.5" customHeight="1">
      <c r="A343" s="55" t="s">
        <v>258</v>
      </c>
      <c r="B343" s="28" t="s">
        <v>241</v>
      </c>
      <c r="C343" s="28" t="s">
        <v>239</v>
      </c>
      <c r="D343" s="10" t="s">
        <v>90</v>
      </c>
      <c r="E343" s="10" t="s">
        <v>233</v>
      </c>
      <c r="F343" s="10" t="s">
        <v>233</v>
      </c>
      <c r="G343" s="19"/>
      <c r="H343" s="24">
        <f>H344</f>
        <v>5586</v>
      </c>
    </row>
    <row r="344" spans="1:8" ht="12.75">
      <c r="A344" s="55" t="s">
        <v>160</v>
      </c>
      <c r="B344" s="28" t="s">
        <v>241</v>
      </c>
      <c r="C344" s="28" t="s">
        <v>239</v>
      </c>
      <c r="D344" s="10" t="s">
        <v>90</v>
      </c>
      <c r="E344" s="10" t="s">
        <v>66</v>
      </c>
      <c r="F344" s="10" t="s">
        <v>233</v>
      </c>
      <c r="G344" s="19"/>
      <c r="H344" s="24">
        <f>H345</f>
        <v>5586</v>
      </c>
    </row>
    <row r="345" spans="1:8" ht="27" customHeight="1">
      <c r="A345" s="55" t="s">
        <v>154</v>
      </c>
      <c r="B345" s="28" t="s">
        <v>241</v>
      </c>
      <c r="C345" s="28" t="s">
        <v>239</v>
      </c>
      <c r="D345" s="10" t="s">
        <v>90</v>
      </c>
      <c r="E345" s="10" t="s">
        <v>66</v>
      </c>
      <c r="F345" s="10" t="s">
        <v>66</v>
      </c>
      <c r="G345" s="19"/>
      <c r="H345" s="24">
        <f>H346</f>
        <v>5586</v>
      </c>
    </row>
    <row r="346" spans="1:8" ht="12.75">
      <c r="A346" s="55" t="s">
        <v>104</v>
      </c>
      <c r="B346" s="28" t="s">
        <v>241</v>
      </c>
      <c r="C346" s="28" t="s">
        <v>239</v>
      </c>
      <c r="D346" s="10" t="s">
        <v>90</v>
      </c>
      <c r="E346" s="10" t="s">
        <v>66</v>
      </c>
      <c r="F346" s="10" t="s">
        <v>66</v>
      </c>
      <c r="G346" s="19" t="s">
        <v>109</v>
      </c>
      <c r="H346" s="24">
        <v>5586</v>
      </c>
    </row>
    <row r="347" spans="1:10" s="17" customFormat="1" ht="18" customHeight="1">
      <c r="A347" s="59" t="s">
        <v>178</v>
      </c>
      <c r="B347" s="29" t="s">
        <v>247</v>
      </c>
      <c r="C347" s="29"/>
      <c r="D347" s="26"/>
      <c r="E347" s="26"/>
      <c r="F347" s="26"/>
      <c r="G347" s="20"/>
      <c r="H347" s="25">
        <f>H348+H359+H367+H375+H379</f>
        <v>968934.2</v>
      </c>
      <c r="I347" s="53"/>
      <c r="J347" s="50"/>
    </row>
    <row r="348" spans="1:10" s="17" customFormat="1" ht="17.25" customHeight="1">
      <c r="A348" s="59" t="s">
        <v>197</v>
      </c>
      <c r="B348" s="29" t="s">
        <v>247</v>
      </c>
      <c r="C348" s="29" t="s">
        <v>232</v>
      </c>
      <c r="D348" s="26"/>
      <c r="E348" s="26"/>
      <c r="F348" s="26"/>
      <c r="G348" s="20"/>
      <c r="H348" s="25">
        <f>H349+H355</f>
        <v>319672</v>
      </c>
      <c r="I348" s="53"/>
      <c r="J348" s="50"/>
    </row>
    <row r="349" spans="1:8" ht="12.75">
      <c r="A349" s="55" t="s">
        <v>288</v>
      </c>
      <c r="B349" s="28" t="s">
        <v>247</v>
      </c>
      <c r="C349" s="28" t="s">
        <v>232</v>
      </c>
      <c r="D349" s="10" t="s">
        <v>92</v>
      </c>
      <c r="E349" s="10" t="s">
        <v>233</v>
      </c>
      <c r="F349" s="10" t="s">
        <v>233</v>
      </c>
      <c r="G349" s="19"/>
      <c r="H349" s="24">
        <f>H350</f>
        <v>270470</v>
      </c>
    </row>
    <row r="350" spans="1:8" ht="17.25" customHeight="1">
      <c r="A350" s="55" t="s">
        <v>160</v>
      </c>
      <c r="B350" s="28" t="s">
        <v>247</v>
      </c>
      <c r="C350" s="28" t="s">
        <v>232</v>
      </c>
      <c r="D350" s="10" t="s">
        <v>92</v>
      </c>
      <c r="E350" s="10" t="s">
        <v>66</v>
      </c>
      <c r="F350" s="10" t="s">
        <v>233</v>
      </c>
      <c r="G350" s="19"/>
      <c r="H350" s="24">
        <f>H351+H353</f>
        <v>270470</v>
      </c>
    </row>
    <row r="351" spans="1:8" ht="100.5" customHeight="1">
      <c r="A351" s="72" t="s">
        <v>384</v>
      </c>
      <c r="B351" s="28" t="s">
        <v>247</v>
      </c>
      <c r="C351" s="28" t="s">
        <v>232</v>
      </c>
      <c r="D351" s="10" t="s">
        <v>92</v>
      </c>
      <c r="E351" s="10" t="s">
        <v>66</v>
      </c>
      <c r="F351" s="10" t="s">
        <v>330</v>
      </c>
      <c r="G351" s="19"/>
      <c r="H351" s="24">
        <f>H352</f>
        <v>2074</v>
      </c>
    </row>
    <row r="352" spans="1:8" ht="17.25" customHeight="1">
      <c r="A352" s="55" t="s">
        <v>104</v>
      </c>
      <c r="B352" s="28" t="s">
        <v>247</v>
      </c>
      <c r="C352" s="28" t="s">
        <v>232</v>
      </c>
      <c r="D352" s="10" t="s">
        <v>92</v>
      </c>
      <c r="E352" s="10" t="s">
        <v>66</v>
      </c>
      <c r="F352" s="10" t="s">
        <v>330</v>
      </c>
      <c r="G352" s="19" t="s">
        <v>109</v>
      </c>
      <c r="H352" s="24">
        <v>2074</v>
      </c>
    </row>
    <row r="353" spans="1:8" ht="25.5">
      <c r="A353" s="55" t="s">
        <v>154</v>
      </c>
      <c r="B353" s="28" t="s">
        <v>247</v>
      </c>
      <c r="C353" s="28" t="s">
        <v>232</v>
      </c>
      <c r="D353" s="10" t="s">
        <v>92</v>
      </c>
      <c r="E353" s="10" t="s">
        <v>66</v>
      </c>
      <c r="F353" s="10" t="s">
        <v>66</v>
      </c>
      <c r="G353" s="19"/>
      <c r="H353" s="24">
        <f>H354</f>
        <v>268396</v>
      </c>
    </row>
    <row r="354" spans="1:9" ht="12.75">
      <c r="A354" s="55" t="s">
        <v>104</v>
      </c>
      <c r="B354" s="28" t="s">
        <v>247</v>
      </c>
      <c r="C354" s="28" t="s">
        <v>232</v>
      </c>
      <c r="D354" s="10" t="s">
        <v>92</v>
      </c>
      <c r="E354" s="10" t="s">
        <v>66</v>
      </c>
      <c r="F354" s="10" t="s">
        <v>66</v>
      </c>
      <c r="G354" s="19" t="s">
        <v>109</v>
      </c>
      <c r="H354" s="24">
        <f>18000+250396</f>
        <v>268396</v>
      </c>
      <c r="I354" s="52">
        <v>18000</v>
      </c>
    </row>
    <row r="355" spans="1:8" ht="15" customHeight="1">
      <c r="A355" s="55" t="s">
        <v>123</v>
      </c>
      <c r="B355" s="28" t="s">
        <v>247</v>
      </c>
      <c r="C355" s="28" t="s">
        <v>232</v>
      </c>
      <c r="D355" s="10" t="s">
        <v>93</v>
      </c>
      <c r="E355" s="10" t="s">
        <v>233</v>
      </c>
      <c r="F355" s="10" t="s">
        <v>233</v>
      </c>
      <c r="G355" s="19"/>
      <c r="H355" s="24">
        <f>H356</f>
        <v>49202</v>
      </c>
    </row>
    <row r="356" spans="1:8" ht="16.5" customHeight="1">
      <c r="A356" s="55" t="s">
        <v>160</v>
      </c>
      <c r="B356" s="28" t="s">
        <v>247</v>
      </c>
      <c r="C356" s="28" t="s">
        <v>232</v>
      </c>
      <c r="D356" s="10" t="s">
        <v>93</v>
      </c>
      <c r="E356" s="10" t="s">
        <v>66</v>
      </c>
      <c r="F356" s="10" t="s">
        <v>233</v>
      </c>
      <c r="G356" s="19"/>
      <c r="H356" s="24">
        <f>H357</f>
        <v>49202</v>
      </c>
    </row>
    <row r="357" spans="1:8" ht="25.5">
      <c r="A357" s="55" t="s">
        <v>154</v>
      </c>
      <c r="B357" s="28" t="s">
        <v>247</v>
      </c>
      <c r="C357" s="28" t="s">
        <v>232</v>
      </c>
      <c r="D357" s="10" t="s">
        <v>93</v>
      </c>
      <c r="E357" s="10" t="s">
        <v>66</v>
      </c>
      <c r="F357" s="10" t="s">
        <v>66</v>
      </c>
      <c r="G357" s="19"/>
      <c r="H357" s="24">
        <f>H358</f>
        <v>49202</v>
      </c>
    </row>
    <row r="358" spans="1:9" ht="12.75">
      <c r="A358" s="55" t="s">
        <v>104</v>
      </c>
      <c r="B358" s="28" t="s">
        <v>247</v>
      </c>
      <c r="C358" s="28" t="s">
        <v>232</v>
      </c>
      <c r="D358" s="10" t="s">
        <v>93</v>
      </c>
      <c r="E358" s="10" t="s">
        <v>66</v>
      </c>
      <c r="F358" s="10" t="s">
        <v>66</v>
      </c>
      <c r="G358" s="19" t="s">
        <v>109</v>
      </c>
      <c r="H358" s="24">
        <f>5500+43702</f>
        <v>49202</v>
      </c>
      <c r="I358" s="52">
        <v>5500</v>
      </c>
    </row>
    <row r="359" spans="1:10" s="17" customFormat="1" ht="16.5" customHeight="1">
      <c r="A359" s="59" t="s">
        <v>198</v>
      </c>
      <c r="B359" s="29" t="s">
        <v>247</v>
      </c>
      <c r="C359" s="29" t="s">
        <v>234</v>
      </c>
      <c r="D359" s="26"/>
      <c r="E359" s="26"/>
      <c r="F359" s="26"/>
      <c r="G359" s="20"/>
      <c r="H359" s="25">
        <f>H360+H364</f>
        <v>235390</v>
      </c>
      <c r="I359" s="53"/>
      <c r="J359" s="50"/>
    </row>
    <row r="360" spans="1:8" ht="13.5" customHeight="1">
      <c r="A360" s="55" t="s">
        <v>289</v>
      </c>
      <c r="B360" s="28" t="s">
        <v>247</v>
      </c>
      <c r="C360" s="28" t="s">
        <v>234</v>
      </c>
      <c r="D360" s="10" t="s">
        <v>94</v>
      </c>
      <c r="E360" s="10" t="s">
        <v>233</v>
      </c>
      <c r="F360" s="10" t="s">
        <v>233</v>
      </c>
      <c r="G360" s="19"/>
      <c r="H360" s="24">
        <f>H361</f>
        <v>125353</v>
      </c>
    </row>
    <row r="361" spans="1:8" ht="12.75">
      <c r="A361" s="55" t="s">
        <v>160</v>
      </c>
      <c r="B361" s="28" t="s">
        <v>247</v>
      </c>
      <c r="C361" s="28" t="s">
        <v>234</v>
      </c>
      <c r="D361" s="10" t="s">
        <v>94</v>
      </c>
      <c r="E361" s="10" t="s">
        <v>66</v>
      </c>
      <c r="F361" s="10" t="s">
        <v>233</v>
      </c>
      <c r="G361" s="19"/>
      <c r="H361" s="24">
        <f>H362</f>
        <v>125353</v>
      </c>
    </row>
    <row r="362" spans="1:8" ht="25.5">
      <c r="A362" s="55" t="s">
        <v>154</v>
      </c>
      <c r="B362" s="28" t="s">
        <v>247</v>
      </c>
      <c r="C362" s="28" t="s">
        <v>234</v>
      </c>
      <c r="D362" s="10" t="s">
        <v>94</v>
      </c>
      <c r="E362" s="10" t="s">
        <v>66</v>
      </c>
      <c r="F362" s="10" t="s">
        <v>66</v>
      </c>
      <c r="G362" s="19"/>
      <c r="H362" s="24">
        <f>H363</f>
        <v>125353</v>
      </c>
    </row>
    <row r="363" spans="1:9" ht="12.75">
      <c r="A363" s="55" t="s">
        <v>104</v>
      </c>
      <c r="B363" s="28" t="s">
        <v>247</v>
      </c>
      <c r="C363" s="28" t="s">
        <v>234</v>
      </c>
      <c r="D363" s="10" t="s">
        <v>94</v>
      </c>
      <c r="E363" s="10" t="s">
        <v>66</v>
      </c>
      <c r="F363" s="10" t="s">
        <v>66</v>
      </c>
      <c r="G363" s="19" t="s">
        <v>109</v>
      </c>
      <c r="H363" s="24">
        <f>4300+121053</f>
        <v>125353</v>
      </c>
      <c r="I363" s="52">
        <v>4300</v>
      </c>
    </row>
    <row r="364" spans="1:8" ht="17.25" customHeight="1">
      <c r="A364" s="55" t="s">
        <v>321</v>
      </c>
      <c r="B364" s="28" t="s">
        <v>247</v>
      </c>
      <c r="C364" s="28" t="s">
        <v>234</v>
      </c>
      <c r="D364" s="10" t="s">
        <v>95</v>
      </c>
      <c r="E364" s="10" t="s">
        <v>233</v>
      </c>
      <c r="F364" s="10" t="s">
        <v>233</v>
      </c>
      <c r="G364" s="19"/>
      <c r="H364" s="24">
        <f>H365</f>
        <v>110037</v>
      </c>
    </row>
    <row r="365" spans="1:8" ht="96" customHeight="1">
      <c r="A365" s="65" t="s">
        <v>383</v>
      </c>
      <c r="B365" s="28" t="s">
        <v>247</v>
      </c>
      <c r="C365" s="28" t="s">
        <v>234</v>
      </c>
      <c r="D365" s="10" t="s">
        <v>95</v>
      </c>
      <c r="E365" s="10" t="s">
        <v>99</v>
      </c>
      <c r="F365" s="10" t="s">
        <v>233</v>
      </c>
      <c r="G365" s="19"/>
      <c r="H365" s="24">
        <f>H366</f>
        <v>110037</v>
      </c>
    </row>
    <row r="366" spans="1:8" ht="12.75">
      <c r="A366" s="55" t="s">
        <v>104</v>
      </c>
      <c r="B366" s="28" t="s">
        <v>247</v>
      </c>
      <c r="C366" s="28" t="s">
        <v>234</v>
      </c>
      <c r="D366" s="10" t="s">
        <v>95</v>
      </c>
      <c r="E366" s="10" t="s">
        <v>99</v>
      </c>
      <c r="F366" s="10" t="s">
        <v>233</v>
      </c>
      <c r="G366" s="19" t="s">
        <v>109</v>
      </c>
      <c r="H366" s="24">
        <v>110037</v>
      </c>
    </row>
    <row r="367" spans="1:10" s="17" customFormat="1" ht="17.25" customHeight="1">
      <c r="A367" s="59" t="s">
        <v>199</v>
      </c>
      <c r="B367" s="29" t="s">
        <v>247</v>
      </c>
      <c r="C367" s="29" t="s">
        <v>236</v>
      </c>
      <c r="D367" s="26"/>
      <c r="E367" s="26"/>
      <c r="F367" s="26"/>
      <c r="G367" s="20"/>
      <c r="H367" s="25">
        <f>H368+H372</f>
        <v>158749</v>
      </c>
      <c r="I367" s="53"/>
      <c r="J367" s="50"/>
    </row>
    <row r="368" spans="1:8" ht="12.75">
      <c r="A368" s="55" t="s">
        <v>288</v>
      </c>
      <c r="B368" s="28" t="s">
        <v>247</v>
      </c>
      <c r="C368" s="28" t="s">
        <v>232</v>
      </c>
      <c r="D368" s="10" t="s">
        <v>92</v>
      </c>
      <c r="E368" s="10" t="s">
        <v>233</v>
      </c>
      <c r="F368" s="10" t="s">
        <v>233</v>
      </c>
      <c r="G368" s="19"/>
      <c r="H368" s="24">
        <f>H369</f>
        <v>136063</v>
      </c>
    </row>
    <row r="369" spans="1:8" ht="17.25" customHeight="1">
      <c r="A369" s="55" t="s">
        <v>160</v>
      </c>
      <c r="B369" s="28" t="s">
        <v>247</v>
      </c>
      <c r="C369" s="28" t="s">
        <v>232</v>
      </c>
      <c r="D369" s="10" t="s">
        <v>92</v>
      </c>
      <c r="E369" s="10" t="s">
        <v>66</v>
      </c>
      <c r="F369" s="10" t="s">
        <v>233</v>
      </c>
      <c r="G369" s="19"/>
      <c r="H369" s="24">
        <f>H370</f>
        <v>136063</v>
      </c>
    </row>
    <row r="370" spans="1:8" ht="25.5">
      <c r="A370" s="55" t="s">
        <v>154</v>
      </c>
      <c r="B370" s="28" t="s">
        <v>247</v>
      </c>
      <c r="C370" s="28" t="s">
        <v>232</v>
      </c>
      <c r="D370" s="10" t="s">
        <v>92</v>
      </c>
      <c r="E370" s="10" t="s">
        <v>66</v>
      </c>
      <c r="F370" s="10" t="s">
        <v>66</v>
      </c>
      <c r="G370" s="19"/>
      <c r="H370" s="24">
        <f>H371</f>
        <v>136063</v>
      </c>
    </row>
    <row r="371" spans="1:8" ht="12.75">
      <c r="A371" s="55" t="s">
        <v>104</v>
      </c>
      <c r="B371" s="28" t="s">
        <v>247</v>
      </c>
      <c r="C371" s="28" t="s">
        <v>232</v>
      </c>
      <c r="D371" s="10" t="s">
        <v>92</v>
      </c>
      <c r="E371" s="10" t="s">
        <v>66</v>
      </c>
      <c r="F371" s="10" t="s">
        <v>66</v>
      </c>
      <c r="G371" s="19" t="s">
        <v>109</v>
      </c>
      <c r="H371" s="24">
        <v>136063</v>
      </c>
    </row>
    <row r="372" spans="1:8" ht="17.25" customHeight="1">
      <c r="A372" s="55" t="s">
        <v>321</v>
      </c>
      <c r="B372" s="28" t="s">
        <v>247</v>
      </c>
      <c r="C372" s="28" t="s">
        <v>236</v>
      </c>
      <c r="D372" s="10" t="s">
        <v>95</v>
      </c>
      <c r="E372" s="10" t="s">
        <v>233</v>
      </c>
      <c r="F372" s="10" t="s">
        <v>233</v>
      </c>
      <c r="G372" s="19"/>
      <c r="H372" s="24">
        <f>H373</f>
        <v>22686</v>
      </c>
    </row>
    <row r="373" spans="1:8" ht="38.25">
      <c r="A373" s="55" t="s">
        <v>149</v>
      </c>
      <c r="B373" s="28" t="s">
        <v>247</v>
      </c>
      <c r="C373" s="28" t="s">
        <v>236</v>
      </c>
      <c r="D373" s="10" t="s">
        <v>95</v>
      </c>
      <c r="E373" s="10" t="s">
        <v>96</v>
      </c>
      <c r="F373" s="10" t="s">
        <v>233</v>
      </c>
      <c r="G373" s="19"/>
      <c r="H373" s="24">
        <f>H374</f>
        <v>22686</v>
      </c>
    </row>
    <row r="374" spans="1:8" ht="12.75">
      <c r="A374" s="55" t="s">
        <v>104</v>
      </c>
      <c r="B374" s="28" t="s">
        <v>247</v>
      </c>
      <c r="C374" s="28" t="s">
        <v>236</v>
      </c>
      <c r="D374" s="10" t="s">
        <v>95</v>
      </c>
      <c r="E374" s="10" t="s">
        <v>96</v>
      </c>
      <c r="F374" s="10" t="s">
        <v>233</v>
      </c>
      <c r="G374" s="19" t="s">
        <v>109</v>
      </c>
      <c r="H374" s="24">
        <v>22686</v>
      </c>
    </row>
    <row r="375" spans="1:8" ht="17.25" customHeight="1">
      <c r="A375" s="59" t="s">
        <v>180</v>
      </c>
      <c r="B375" s="29" t="s">
        <v>247</v>
      </c>
      <c r="C375" s="29" t="s">
        <v>241</v>
      </c>
      <c r="D375" s="26"/>
      <c r="E375" s="26"/>
      <c r="F375" s="26"/>
      <c r="G375" s="20"/>
      <c r="H375" s="25">
        <f>H376</f>
        <v>19727</v>
      </c>
    </row>
    <row r="376" spans="1:8" ht="18" customHeight="1">
      <c r="A376" s="55" t="s">
        <v>230</v>
      </c>
      <c r="B376" s="28" t="s">
        <v>247</v>
      </c>
      <c r="C376" s="28" t="s">
        <v>241</v>
      </c>
      <c r="D376" s="10" t="s">
        <v>189</v>
      </c>
      <c r="E376" s="10" t="s">
        <v>233</v>
      </c>
      <c r="F376" s="10" t="s">
        <v>233</v>
      </c>
      <c r="G376" s="19"/>
      <c r="H376" s="24">
        <f>H377</f>
        <v>19727</v>
      </c>
    </row>
    <row r="377" spans="1:8" ht="27" customHeight="1">
      <c r="A377" s="63" t="s">
        <v>386</v>
      </c>
      <c r="B377" s="28" t="s">
        <v>247</v>
      </c>
      <c r="C377" s="28" t="s">
        <v>241</v>
      </c>
      <c r="D377" s="10" t="s">
        <v>189</v>
      </c>
      <c r="E377" s="10" t="s">
        <v>319</v>
      </c>
      <c r="F377" s="10" t="s">
        <v>233</v>
      </c>
      <c r="G377" s="19"/>
      <c r="H377" s="24">
        <f>H378</f>
        <v>19727</v>
      </c>
    </row>
    <row r="378" spans="1:8" ht="15.75" customHeight="1">
      <c r="A378" s="68" t="s">
        <v>108</v>
      </c>
      <c r="B378" s="28" t="s">
        <v>247</v>
      </c>
      <c r="C378" s="28" t="s">
        <v>241</v>
      </c>
      <c r="D378" s="10" t="s">
        <v>189</v>
      </c>
      <c r="E378" s="10" t="s">
        <v>319</v>
      </c>
      <c r="F378" s="10" t="s">
        <v>233</v>
      </c>
      <c r="G378" s="19" t="s">
        <v>114</v>
      </c>
      <c r="H378" s="24">
        <v>19727</v>
      </c>
    </row>
    <row r="379" spans="1:10" s="17" customFormat="1" ht="25.5">
      <c r="A379" s="59" t="s">
        <v>181</v>
      </c>
      <c r="B379" s="29" t="s">
        <v>247</v>
      </c>
      <c r="C379" s="29" t="s">
        <v>242</v>
      </c>
      <c r="D379" s="26"/>
      <c r="E379" s="26"/>
      <c r="F379" s="26"/>
      <c r="G379" s="20"/>
      <c r="H379" s="25">
        <f>H380+H384+H394</f>
        <v>235396.2</v>
      </c>
      <c r="I379" s="53"/>
      <c r="J379" s="50"/>
    </row>
    <row r="380" spans="1:8" ht="58.5" customHeight="1">
      <c r="A380" s="55" t="s">
        <v>258</v>
      </c>
      <c r="B380" s="28" t="s">
        <v>247</v>
      </c>
      <c r="C380" s="28" t="s">
        <v>242</v>
      </c>
      <c r="D380" s="10" t="s">
        <v>90</v>
      </c>
      <c r="E380" s="10" t="s">
        <v>233</v>
      </c>
      <c r="F380" s="10" t="s">
        <v>233</v>
      </c>
      <c r="G380" s="19"/>
      <c r="H380" s="24">
        <f>H381</f>
        <v>9012.2</v>
      </c>
    </row>
    <row r="381" spans="1:8" ht="17.25" customHeight="1">
      <c r="A381" s="55" t="s">
        <v>160</v>
      </c>
      <c r="B381" s="28" t="s">
        <v>247</v>
      </c>
      <c r="C381" s="28" t="s">
        <v>242</v>
      </c>
      <c r="D381" s="10" t="s">
        <v>90</v>
      </c>
      <c r="E381" s="10" t="s">
        <v>66</v>
      </c>
      <c r="F381" s="10" t="s">
        <v>233</v>
      </c>
      <c r="G381" s="19"/>
      <c r="H381" s="24">
        <f>H382</f>
        <v>9012.2</v>
      </c>
    </row>
    <row r="382" spans="1:8" ht="28.5" customHeight="1">
      <c r="A382" s="55" t="s">
        <v>154</v>
      </c>
      <c r="B382" s="28" t="s">
        <v>247</v>
      </c>
      <c r="C382" s="28" t="s">
        <v>242</v>
      </c>
      <c r="D382" s="10" t="s">
        <v>90</v>
      </c>
      <c r="E382" s="10" t="s">
        <v>66</v>
      </c>
      <c r="F382" s="10" t="s">
        <v>66</v>
      </c>
      <c r="G382" s="19"/>
      <c r="H382" s="24">
        <f>H383</f>
        <v>9012.2</v>
      </c>
    </row>
    <row r="383" spans="1:8" ht="18" customHeight="1">
      <c r="A383" s="55" t="s">
        <v>104</v>
      </c>
      <c r="B383" s="28" t="s">
        <v>247</v>
      </c>
      <c r="C383" s="28" t="s">
        <v>242</v>
      </c>
      <c r="D383" s="10" t="s">
        <v>90</v>
      </c>
      <c r="E383" s="10" t="s">
        <v>66</v>
      </c>
      <c r="F383" s="10" t="s">
        <v>66</v>
      </c>
      <c r="G383" s="19" t="s">
        <v>109</v>
      </c>
      <c r="H383" s="24">
        <v>9012.2</v>
      </c>
    </row>
    <row r="384" spans="1:8" ht="30" customHeight="1">
      <c r="A384" s="55" t="s">
        <v>287</v>
      </c>
      <c r="B384" s="28" t="s">
        <v>247</v>
      </c>
      <c r="C384" s="28" t="s">
        <v>242</v>
      </c>
      <c r="D384" s="10" t="s">
        <v>97</v>
      </c>
      <c r="E384" s="10" t="s">
        <v>233</v>
      </c>
      <c r="F384" s="10" t="s">
        <v>233</v>
      </c>
      <c r="G384" s="19"/>
      <c r="H384" s="24">
        <f>H385</f>
        <v>125084</v>
      </c>
    </row>
    <row r="385" spans="1:8" ht="12.75" customHeight="1">
      <c r="A385" s="55" t="s">
        <v>160</v>
      </c>
      <c r="B385" s="28" t="s">
        <v>247</v>
      </c>
      <c r="C385" s="28" t="s">
        <v>242</v>
      </c>
      <c r="D385" s="10" t="s">
        <v>97</v>
      </c>
      <c r="E385" s="10" t="s">
        <v>66</v>
      </c>
      <c r="F385" s="10" t="s">
        <v>233</v>
      </c>
      <c r="G385" s="19"/>
      <c r="H385" s="24">
        <f>H386+H388</f>
        <v>125084</v>
      </c>
    </row>
    <row r="386" spans="1:8" ht="102.75" customHeight="1">
      <c r="A386" s="72" t="s">
        <v>384</v>
      </c>
      <c r="B386" s="28" t="s">
        <v>247</v>
      </c>
      <c r="C386" s="28" t="s">
        <v>242</v>
      </c>
      <c r="D386" s="10" t="s">
        <v>97</v>
      </c>
      <c r="E386" s="10" t="s">
        <v>66</v>
      </c>
      <c r="F386" s="10" t="s">
        <v>330</v>
      </c>
      <c r="G386" s="19"/>
      <c r="H386" s="24">
        <f>H387</f>
        <v>2977</v>
      </c>
    </row>
    <row r="387" spans="1:8" ht="17.25" customHeight="1">
      <c r="A387" s="55" t="s">
        <v>104</v>
      </c>
      <c r="B387" s="28" t="s">
        <v>247</v>
      </c>
      <c r="C387" s="28" t="s">
        <v>242</v>
      </c>
      <c r="D387" s="10" t="s">
        <v>97</v>
      </c>
      <c r="E387" s="10" t="s">
        <v>66</v>
      </c>
      <c r="F387" s="10" t="s">
        <v>330</v>
      </c>
      <c r="G387" s="19" t="s">
        <v>109</v>
      </c>
      <c r="H387" s="24">
        <v>2977</v>
      </c>
    </row>
    <row r="388" spans="1:8" ht="30.75" customHeight="1">
      <c r="A388" s="55" t="s">
        <v>154</v>
      </c>
      <c r="B388" s="28" t="s">
        <v>247</v>
      </c>
      <c r="C388" s="28" t="s">
        <v>242</v>
      </c>
      <c r="D388" s="10" t="s">
        <v>97</v>
      </c>
      <c r="E388" s="10" t="s">
        <v>66</v>
      </c>
      <c r="F388" s="10" t="s">
        <v>66</v>
      </c>
      <c r="G388" s="19"/>
      <c r="H388" s="24">
        <f>H389</f>
        <v>122107</v>
      </c>
    </row>
    <row r="389" spans="1:8" ht="15.75" customHeight="1">
      <c r="A389" s="55" t="s">
        <v>104</v>
      </c>
      <c r="B389" s="28" t="s">
        <v>247</v>
      </c>
      <c r="C389" s="28" t="s">
        <v>242</v>
      </c>
      <c r="D389" s="10" t="s">
        <v>97</v>
      </c>
      <c r="E389" s="10" t="s">
        <v>66</v>
      </c>
      <c r="F389" s="10" t="s">
        <v>66</v>
      </c>
      <c r="G389" s="19" t="s">
        <v>109</v>
      </c>
      <c r="H389" s="24">
        <v>122107</v>
      </c>
    </row>
    <row r="390" spans="1:8" ht="18" customHeight="1" hidden="1">
      <c r="A390" s="62" t="s">
        <v>426</v>
      </c>
      <c r="B390" s="28" t="s">
        <v>247</v>
      </c>
      <c r="C390" s="28" t="s">
        <v>242</v>
      </c>
      <c r="D390" s="10" t="s">
        <v>77</v>
      </c>
      <c r="E390" s="10" t="s">
        <v>233</v>
      </c>
      <c r="F390" s="10" t="s">
        <v>233</v>
      </c>
      <c r="G390" s="19"/>
      <c r="H390" s="24">
        <f>H391</f>
        <v>0</v>
      </c>
    </row>
    <row r="391" spans="1:8" ht="27.75" customHeight="1" hidden="1">
      <c r="A391" s="62" t="s">
        <v>428</v>
      </c>
      <c r="B391" s="28" t="s">
        <v>247</v>
      </c>
      <c r="C391" s="28" t="s">
        <v>242</v>
      </c>
      <c r="D391" s="10" t="s">
        <v>77</v>
      </c>
      <c r="E391" s="10" t="s">
        <v>314</v>
      </c>
      <c r="F391" s="10" t="s">
        <v>233</v>
      </c>
      <c r="G391" s="19"/>
      <c r="H391" s="24">
        <f>H392</f>
        <v>0</v>
      </c>
    </row>
    <row r="392" spans="1:8" ht="16.5" customHeight="1" hidden="1">
      <c r="A392" s="62" t="s">
        <v>359</v>
      </c>
      <c r="B392" s="28" t="s">
        <v>247</v>
      </c>
      <c r="C392" s="28" t="s">
        <v>242</v>
      </c>
      <c r="D392" s="10" t="s">
        <v>77</v>
      </c>
      <c r="E392" s="10" t="s">
        <v>314</v>
      </c>
      <c r="F392" s="10" t="s">
        <v>234</v>
      </c>
      <c r="G392" s="19"/>
      <c r="H392" s="24">
        <f>H393</f>
        <v>0</v>
      </c>
    </row>
    <row r="393" spans="1:8" ht="15.75" customHeight="1" hidden="1">
      <c r="A393" s="62" t="s">
        <v>105</v>
      </c>
      <c r="B393" s="28" t="s">
        <v>247</v>
      </c>
      <c r="C393" s="28" t="s">
        <v>242</v>
      </c>
      <c r="D393" s="10" t="s">
        <v>77</v>
      </c>
      <c r="E393" s="10" t="s">
        <v>314</v>
      </c>
      <c r="F393" s="10" t="s">
        <v>234</v>
      </c>
      <c r="G393" s="19" t="s">
        <v>111</v>
      </c>
      <c r="H393" s="24"/>
    </row>
    <row r="394" spans="1:8" ht="18" customHeight="1">
      <c r="A394" s="55" t="s">
        <v>230</v>
      </c>
      <c r="B394" s="28" t="s">
        <v>247</v>
      </c>
      <c r="C394" s="28" t="s">
        <v>242</v>
      </c>
      <c r="D394" s="10" t="s">
        <v>189</v>
      </c>
      <c r="E394" s="10" t="s">
        <v>233</v>
      </c>
      <c r="F394" s="10" t="s">
        <v>233</v>
      </c>
      <c r="G394" s="19"/>
      <c r="H394" s="24">
        <f>H395+H397</f>
        <v>101300</v>
      </c>
    </row>
    <row r="395" spans="1:8" ht="42.75" customHeight="1">
      <c r="A395" s="63" t="s">
        <v>385</v>
      </c>
      <c r="B395" s="28" t="s">
        <v>247</v>
      </c>
      <c r="C395" s="28" t="s">
        <v>242</v>
      </c>
      <c r="D395" s="10" t="s">
        <v>189</v>
      </c>
      <c r="E395" s="10" t="s">
        <v>283</v>
      </c>
      <c r="F395" s="10" t="s">
        <v>233</v>
      </c>
      <c r="G395" s="19"/>
      <c r="H395" s="24">
        <f>H396</f>
        <v>90000</v>
      </c>
    </row>
    <row r="396" spans="1:9" ht="12.75">
      <c r="A396" s="60" t="s">
        <v>259</v>
      </c>
      <c r="B396" s="28" t="s">
        <v>247</v>
      </c>
      <c r="C396" s="28" t="s">
        <v>242</v>
      </c>
      <c r="D396" s="10" t="s">
        <v>189</v>
      </c>
      <c r="E396" s="10" t="s">
        <v>283</v>
      </c>
      <c r="F396" s="10" t="s">
        <v>233</v>
      </c>
      <c r="G396" s="19" t="s">
        <v>261</v>
      </c>
      <c r="H396" s="24">
        <f>23600+106400-40000</f>
        <v>90000</v>
      </c>
      <c r="I396" s="52">
        <v>23600</v>
      </c>
    </row>
    <row r="397" spans="1:8" ht="12" customHeight="1">
      <c r="A397" s="55" t="s">
        <v>81</v>
      </c>
      <c r="B397" s="28" t="s">
        <v>247</v>
      </c>
      <c r="C397" s="28" t="s">
        <v>242</v>
      </c>
      <c r="D397" s="10" t="s">
        <v>189</v>
      </c>
      <c r="E397" s="10" t="s">
        <v>98</v>
      </c>
      <c r="F397" s="10" t="s">
        <v>233</v>
      </c>
      <c r="G397" s="19"/>
      <c r="H397" s="24">
        <f>H398</f>
        <v>11300</v>
      </c>
    </row>
    <row r="398" spans="1:8" ht="14.25" customHeight="1">
      <c r="A398" s="55" t="s">
        <v>82</v>
      </c>
      <c r="B398" s="28" t="s">
        <v>247</v>
      </c>
      <c r="C398" s="28" t="s">
        <v>242</v>
      </c>
      <c r="D398" s="10" t="s">
        <v>189</v>
      </c>
      <c r="E398" s="10" t="s">
        <v>98</v>
      </c>
      <c r="F398" s="10" t="s">
        <v>232</v>
      </c>
      <c r="G398" s="19"/>
      <c r="H398" s="24">
        <f>H399</f>
        <v>11300</v>
      </c>
    </row>
    <row r="399" spans="1:9" ht="12.75">
      <c r="A399" s="55" t="s">
        <v>105</v>
      </c>
      <c r="B399" s="28" t="s">
        <v>247</v>
      </c>
      <c r="C399" s="28" t="s">
        <v>242</v>
      </c>
      <c r="D399" s="10" t="s">
        <v>189</v>
      </c>
      <c r="E399" s="10" t="s">
        <v>98</v>
      </c>
      <c r="F399" s="10" t="s">
        <v>232</v>
      </c>
      <c r="G399" s="19" t="s">
        <v>111</v>
      </c>
      <c r="H399" s="24">
        <v>11300</v>
      </c>
      <c r="I399" s="52">
        <v>11300</v>
      </c>
    </row>
    <row r="400" spans="1:8" ht="18" customHeight="1">
      <c r="A400" s="59" t="s">
        <v>186</v>
      </c>
      <c r="B400" s="29" t="s">
        <v>242</v>
      </c>
      <c r="C400" s="29"/>
      <c r="D400" s="26"/>
      <c r="E400" s="26"/>
      <c r="F400" s="26"/>
      <c r="G400" s="20"/>
      <c r="H400" s="25">
        <f>H401+H405+H433</f>
        <v>338436.7</v>
      </c>
    </row>
    <row r="401" spans="1:8" ht="14.25" customHeight="1">
      <c r="A401" s="59" t="s">
        <v>182</v>
      </c>
      <c r="B401" s="29" t="s">
        <v>242</v>
      </c>
      <c r="C401" s="29" t="s">
        <v>232</v>
      </c>
      <c r="D401" s="26"/>
      <c r="E401" s="26"/>
      <c r="F401" s="26"/>
      <c r="G401" s="20"/>
      <c r="H401" s="25">
        <f>H402</f>
        <v>14534</v>
      </c>
    </row>
    <row r="402" spans="1:8" ht="16.5" customHeight="1">
      <c r="A402" s="55" t="s">
        <v>187</v>
      </c>
      <c r="B402" s="28" t="s">
        <v>242</v>
      </c>
      <c r="C402" s="28" t="s">
        <v>232</v>
      </c>
      <c r="D402" s="10" t="s">
        <v>100</v>
      </c>
      <c r="E402" s="10" t="s">
        <v>233</v>
      </c>
      <c r="F402" s="10" t="s">
        <v>233</v>
      </c>
      <c r="G402" s="19"/>
      <c r="H402" s="24">
        <f>H403</f>
        <v>14534</v>
      </c>
    </row>
    <row r="403" spans="1:8" ht="29.25" customHeight="1">
      <c r="A403" s="55" t="s">
        <v>188</v>
      </c>
      <c r="B403" s="28" t="s">
        <v>242</v>
      </c>
      <c r="C403" s="28" t="s">
        <v>232</v>
      </c>
      <c r="D403" s="10" t="s">
        <v>100</v>
      </c>
      <c r="E403" s="10" t="s">
        <v>232</v>
      </c>
      <c r="F403" s="10" t="s">
        <v>233</v>
      </c>
      <c r="G403" s="19"/>
      <c r="H403" s="24">
        <f>H404</f>
        <v>14534</v>
      </c>
    </row>
    <row r="404" spans="1:8" ht="14.25" customHeight="1">
      <c r="A404" s="55" t="s">
        <v>106</v>
      </c>
      <c r="B404" s="28" t="s">
        <v>242</v>
      </c>
      <c r="C404" s="28" t="s">
        <v>232</v>
      </c>
      <c r="D404" s="10" t="s">
        <v>100</v>
      </c>
      <c r="E404" s="10" t="s">
        <v>232</v>
      </c>
      <c r="F404" s="10" t="s">
        <v>233</v>
      </c>
      <c r="G404" s="19" t="s">
        <v>112</v>
      </c>
      <c r="H404" s="24">
        <v>14534</v>
      </c>
    </row>
    <row r="405" spans="1:10" s="17" customFormat="1" ht="15" customHeight="1">
      <c r="A405" s="59" t="s">
        <v>183</v>
      </c>
      <c r="B405" s="29" t="s">
        <v>242</v>
      </c>
      <c r="C405" s="29" t="s">
        <v>235</v>
      </c>
      <c r="D405" s="26"/>
      <c r="E405" s="26"/>
      <c r="F405" s="26"/>
      <c r="G405" s="20"/>
      <c r="H405" s="25">
        <f>H406+H426</f>
        <v>222009.2</v>
      </c>
      <c r="I405" s="53"/>
      <c r="J405" s="50"/>
    </row>
    <row r="406" spans="1:8" ht="15" customHeight="1">
      <c r="A406" s="55" t="s">
        <v>161</v>
      </c>
      <c r="B406" s="28" t="s">
        <v>242</v>
      </c>
      <c r="C406" s="28" t="s">
        <v>235</v>
      </c>
      <c r="D406" s="10" t="s">
        <v>101</v>
      </c>
      <c r="E406" s="10" t="s">
        <v>233</v>
      </c>
      <c r="F406" s="10" t="s">
        <v>233</v>
      </c>
      <c r="G406" s="19"/>
      <c r="H406" s="24">
        <f>H414+H416+H407+H423</f>
        <v>172041.2</v>
      </c>
    </row>
    <row r="407" spans="1:8" ht="12.75" customHeight="1">
      <c r="A407" s="62" t="s">
        <v>320</v>
      </c>
      <c r="B407" s="28" t="s">
        <v>242</v>
      </c>
      <c r="C407" s="28" t="s">
        <v>235</v>
      </c>
      <c r="D407" s="10" t="s">
        <v>101</v>
      </c>
      <c r="E407" s="10" t="s">
        <v>360</v>
      </c>
      <c r="F407" s="10" t="s">
        <v>233</v>
      </c>
      <c r="G407" s="19"/>
      <c r="H407" s="24">
        <f>H410+H412+H408</f>
        <v>3521.2</v>
      </c>
    </row>
    <row r="408" spans="1:8" ht="43.5" customHeight="1">
      <c r="A408" s="62" t="s">
        <v>409</v>
      </c>
      <c r="B408" s="28" t="s">
        <v>242</v>
      </c>
      <c r="C408" s="28" t="s">
        <v>235</v>
      </c>
      <c r="D408" s="10" t="s">
        <v>101</v>
      </c>
      <c r="E408" s="10" t="s">
        <v>360</v>
      </c>
      <c r="F408" s="10" t="s">
        <v>232</v>
      </c>
      <c r="G408" s="19"/>
      <c r="H408" s="24">
        <f>H409</f>
        <v>61.2</v>
      </c>
    </row>
    <row r="409" spans="1:8" ht="15" customHeight="1">
      <c r="A409" s="68" t="s">
        <v>108</v>
      </c>
      <c r="B409" s="28" t="s">
        <v>242</v>
      </c>
      <c r="C409" s="28" t="s">
        <v>235</v>
      </c>
      <c r="D409" s="10" t="s">
        <v>101</v>
      </c>
      <c r="E409" s="10" t="s">
        <v>360</v>
      </c>
      <c r="F409" s="10" t="s">
        <v>232</v>
      </c>
      <c r="G409" s="19" t="s">
        <v>114</v>
      </c>
      <c r="H409" s="24">
        <v>61.2</v>
      </c>
    </row>
    <row r="410" spans="1:8" ht="37.5" customHeight="1">
      <c r="A410" s="62" t="s">
        <v>379</v>
      </c>
      <c r="B410" s="28" t="s">
        <v>242</v>
      </c>
      <c r="C410" s="28" t="s">
        <v>235</v>
      </c>
      <c r="D410" s="10" t="s">
        <v>101</v>
      </c>
      <c r="E410" s="10" t="s">
        <v>360</v>
      </c>
      <c r="F410" s="10" t="s">
        <v>234</v>
      </c>
      <c r="G410" s="19"/>
      <c r="H410" s="24">
        <f>H411</f>
        <v>230</v>
      </c>
    </row>
    <row r="411" spans="1:8" ht="15" customHeight="1">
      <c r="A411" s="62" t="s">
        <v>106</v>
      </c>
      <c r="B411" s="28" t="s">
        <v>242</v>
      </c>
      <c r="C411" s="28" t="s">
        <v>235</v>
      </c>
      <c r="D411" s="10" t="s">
        <v>101</v>
      </c>
      <c r="E411" s="10" t="s">
        <v>360</v>
      </c>
      <c r="F411" s="10" t="s">
        <v>234</v>
      </c>
      <c r="G411" s="19" t="s">
        <v>112</v>
      </c>
      <c r="H411" s="24">
        <v>230</v>
      </c>
    </row>
    <row r="412" spans="1:8" ht="39" customHeight="1">
      <c r="A412" s="62" t="s">
        <v>432</v>
      </c>
      <c r="B412" s="28" t="s">
        <v>242</v>
      </c>
      <c r="C412" s="28" t="s">
        <v>235</v>
      </c>
      <c r="D412" s="10" t="s">
        <v>101</v>
      </c>
      <c r="E412" s="10" t="s">
        <v>360</v>
      </c>
      <c r="F412" s="10" t="s">
        <v>235</v>
      </c>
      <c r="G412" s="19"/>
      <c r="H412" s="24">
        <f>H413</f>
        <v>3230</v>
      </c>
    </row>
    <row r="413" spans="1:8" ht="15" customHeight="1">
      <c r="A413" s="62" t="s">
        <v>106</v>
      </c>
      <c r="B413" s="28" t="s">
        <v>242</v>
      </c>
      <c r="C413" s="28" t="s">
        <v>235</v>
      </c>
      <c r="D413" s="10" t="s">
        <v>101</v>
      </c>
      <c r="E413" s="10" t="s">
        <v>360</v>
      </c>
      <c r="F413" s="10" t="s">
        <v>235</v>
      </c>
      <c r="G413" s="19" t="s">
        <v>112</v>
      </c>
      <c r="H413" s="24">
        <v>3230</v>
      </c>
    </row>
    <row r="414" spans="1:8" ht="52.5" customHeight="1">
      <c r="A414" s="69" t="s">
        <v>215</v>
      </c>
      <c r="B414" s="28" t="s">
        <v>242</v>
      </c>
      <c r="C414" s="28" t="s">
        <v>235</v>
      </c>
      <c r="D414" s="10" t="s">
        <v>101</v>
      </c>
      <c r="E414" s="10" t="s">
        <v>102</v>
      </c>
      <c r="F414" s="10" t="s">
        <v>233</v>
      </c>
      <c r="G414" s="19"/>
      <c r="H414" s="24">
        <f>H415</f>
        <v>156653</v>
      </c>
    </row>
    <row r="415" spans="1:8" ht="15" customHeight="1">
      <c r="A415" s="55" t="s">
        <v>106</v>
      </c>
      <c r="B415" s="28" t="s">
        <v>242</v>
      </c>
      <c r="C415" s="28" t="s">
        <v>235</v>
      </c>
      <c r="D415" s="10" t="s">
        <v>101</v>
      </c>
      <c r="E415" s="10" t="s">
        <v>102</v>
      </c>
      <c r="F415" s="10" t="s">
        <v>233</v>
      </c>
      <c r="G415" s="19" t="s">
        <v>112</v>
      </c>
      <c r="H415" s="24">
        <v>156653</v>
      </c>
    </row>
    <row r="416" spans="1:8" ht="25.5">
      <c r="A416" s="55" t="s">
        <v>410</v>
      </c>
      <c r="B416" s="28" t="s">
        <v>242</v>
      </c>
      <c r="C416" s="28" t="s">
        <v>235</v>
      </c>
      <c r="D416" s="10" t="s">
        <v>101</v>
      </c>
      <c r="E416" s="10" t="s">
        <v>285</v>
      </c>
      <c r="F416" s="10" t="s">
        <v>233</v>
      </c>
      <c r="G416" s="19"/>
      <c r="H416" s="24">
        <f>H417+H419+H421</f>
        <v>1065</v>
      </c>
    </row>
    <row r="417" spans="1:8" ht="33.75" customHeight="1">
      <c r="A417" s="55" t="s">
        <v>363</v>
      </c>
      <c r="B417" s="28" t="s">
        <v>242</v>
      </c>
      <c r="C417" s="28" t="s">
        <v>235</v>
      </c>
      <c r="D417" s="10" t="s">
        <v>101</v>
      </c>
      <c r="E417" s="10" t="s">
        <v>285</v>
      </c>
      <c r="F417" s="10" t="s">
        <v>232</v>
      </c>
      <c r="G417" s="19"/>
      <c r="H417" s="24">
        <f>H418</f>
        <v>510</v>
      </c>
    </row>
    <row r="418" spans="1:8" ht="14.25" customHeight="1">
      <c r="A418" s="55" t="s">
        <v>106</v>
      </c>
      <c r="B418" s="28" t="s">
        <v>242</v>
      </c>
      <c r="C418" s="28" t="s">
        <v>235</v>
      </c>
      <c r="D418" s="10" t="s">
        <v>101</v>
      </c>
      <c r="E418" s="10" t="s">
        <v>285</v>
      </c>
      <c r="F418" s="10" t="s">
        <v>232</v>
      </c>
      <c r="G418" s="19" t="s">
        <v>112</v>
      </c>
      <c r="H418" s="24">
        <v>510</v>
      </c>
    </row>
    <row r="419" spans="1:8" ht="45" customHeight="1">
      <c r="A419" s="55" t="s">
        <v>364</v>
      </c>
      <c r="B419" s="28" t="s">
        <v>242</v>
      </c>
      <c r="C419" s="28" t="s">
        <v>235</v>
      </c>
      <c r="D419" s="10" t="s">
        <v>101</v>
      </c>
      <c r="E419" s="10" t="s">
        <v>285</v>
      </c>
      <c r="F419" s="10" t="s">
        <v>234</v>
      </c>
      <c r="G419" s="19"/>
      <c r="H419" s="24">
        <f>H420</f>
        <v>255</v>
      </c>
    </row>
    <row r="420" spans="1:8" ht="14.25" customHeight="1">
      <c r="A420" s="55" t="s">
        <v>106</v>
      </c>
      <c r="B420" s="28" t="s">
        <v>242</v>
      </c>
      <c r="C420" s="28" t="s">
        <v>235</v>
      </c>
      <c r="D420" s="10" t="s">
        <v>101</v>
      </c>
      <c r="E420" s="10" t="s">
        <v>285</v>
      </c>
      <c r="F420" s="10" t="s">
        <v>234</v>
      </c>
      <c r="G420" s="19" t="s">
        <v>112</v>
      </c>
      <c r="H420" s="24">
        <v>255</v>
      </c>
    </row>
    <row r="421" spans="1:8" ht="57" customHeight="1">
      <c r="A421" s="55" t="s">
        <v>365</v>
      </c>
      <c r="B421" s="28" t="s">
        <v>242</v>
      </c>
      <c r="C421" s="28" t="s">
        <v>235</v>
      </c>
      <c r="D421" s="10" t="s">
        <v>101</v>
      </c>
      <c r="E421" s="10" t="s">
        <v>285</v>
      </c>
      <c r="F421" s="10" t="s">
        <v>235</v>
      </c>
      <c r="G421" s="19"/>
      <c r="H421" s="24">
        <f>H422</f>
        <v>300</v>
      </c>
    </row>
    <row r="422" spans="1:8" ht="14.25" customHeight="1">
      <c r="A422" s="55" t="s">
        <v>106</v>
      </c>
      <c r="B422" s="28" t="s">
        <v>242</v>
      </c>
      <c r="C422" s="28" t="s">
        <v>235</v>
      </c>
      <c r="D422" s="10" t="s">
        <v>101</v>
      </c>
      <c r="E422" s="10" t="s">
        <v>285</v>
      </c>
      <c r="F422" s="10" t="s">
        <v>235</v>
      </c>
      <c r="G422" s="19" t="s">
        <v>112</v>
      </c>
      <c r="H422" s="24">
        <v>300</v>
      </c>
    </row>
    <row r="423" spans="1:8" ht="60.75" customHeight="1">
      <c r="A423" s="69" t="s">
        <v>381</v>
      </c>
      <c r="B423" s="28" t="s">
        <v>242</v>
      </c>
      <c r="C423" s="28" t="s">
        <v>235</v>
      </c>
      <c r="D423" s="10" t="s">
        <v>101</v>
      </c>
      <c r="E423" s="10" t="s">
        <v>380</v>
      </c>
      <c r="F423" s="10" t="s">
        <v>233</v>
      </c>
      <c r="G423" s="19"/>
      <c r="H423" s="24">
        <f>H424</f>
        <v>10802</v>
      </c>
    </row>
    <row r="424" spans="1:8" ht="85.5" customHeight="1">
      <c r="A424" s="65" t="s">
        <v>433</v>
      </c>
      <c r="B424" s="28" t="s">
        <v>242</v>
      </c>
      <c r="C424" s="28" t="s">
        <v>235</v>
      </c>
      <c r="D424" s="10" t="s">
        <v>101</v>
      </c>
      <c r="E424" s="10" t="s">
        <v>380</v>
      </c>
      <c r="F424" s="10" t="s">
        <v>240</v>
      </c>
      <c r="G424" s="19"/>
      <c r="H424" s="24">
        <f>H425</f>
        <v>10802</v>
      </c>
    </row>
    <row r="425" spans="1:8" ht="15" customHeight="1">
      <c r="A425" s="55" t="s">
        <v>106</v>
      </c>
      <c r="B425" s="28" t="s">
        <v>242</v>
      </c>
      <c r="C425" s="28" t="s">
        <v>235</v>
      </c>
      <c r="D425" s="10" t="s">
        <v>101</v>
      </c>
      <c r="E425" s="10" t="s">
        <v>380</v>
      </c>
      <c r="F425" s="10" t="s">
        <v>240</v>
      </c>
      <c r="G425" s="19" t="s">
        <v>112</v>
      </c>
      <c r="H425" s="24">
        <v>10802</v>
      </c>
    </row>
    <row r="426" spans="1:8" ht="16.5" customHeight="1">
      <c r="A426" s="55" t="s">
        <v>230</v>
      </c>
      <c r="B426" s="28" t="s">
        <v>242</v>
      </c>
      <c r="C426" s="28" t="s">
        <v>235</v>
      </c>
      <c r="D426" s="10" t="s">
        <v>189</v>
      </c>
      <c r="E426" s="10" t="s">
        <v>233</v>
      </c>
      <c r="F426" s="10" t="s">
        <v>233</v>
      </c>
      <c r="G426" s="19"/>
      <c r="H426" s="24">
        <f>H429+H431+H427</f>
        <v>49968</v>
      </c>
    </row>
    <row r="427" spans="1:8" ht="42.75" customHeight="1">
      <c r="A427" s="63" t="s">
        <v>401</v>
      </c>
      <c r="B427" s="28" t="s">
        <v>242</v>
      </c>
      <c r="C427" s="28" t="s">
        <v>235</v>
      </c>
      <c r="D427" s="10" t="s">
        <v>189</v>
      </c>
      <c r="E427" s="10" t="s">
        <v>314</v>
      </c>
      <c r="F427" s="10" t="s">
        <v>233</v>
      </c>
      <c r="G427" s="19"/>
      <c r="H427" s="24">
        <f>H428</f>
        <v>15700</v>
      </c>
    </row>
    <row r="428" spans="1:8" ht="12.75">
      <c r="A428" s="55" t="s">
        <v>164</v>
      </c>
      <c r="B428" s="28" t="s">
        <v>242</v>
      </c>
      <c r="C428" s="28" t="s">
        <v>235</v>
      </c>
      <c r="D428" s="10" t="s">
        <v>189</v>
      </c>
      <c r="E428" s="10" t="s">
        <v>314</v>
      </c>
      <c r="F428" s="10" t="s">
        <v>233</v>
      </c>
      <c r="G428" s="19" t="s">
        <v>238</v>
      </c>
      <c r="H428" s="24">
        <v>15700</v>
      </c>
    </row>
    <row r="429" spans="1:8" ht="28.5" customHeight="1">
      <c r="A429" s="63" t="s">
        <v>116</v>
      </c>
      <c r="B429" s="28" t="s">
        <v>242</v>
      </c>
      <c r="C429" s="28" t="s">
        <v>235</v>
      </c>
      <c r="D429" s="10" t="s">
        <v>189</v>
      </c>
      <c r="E429" s="10" t="s">
        <v>96</v>
      </c>
      <c r="F429" s="10" t="s">
        <v>233</v>
      </c>
      <c r="G429" s="19"/>
      <c r="H429" s="24">
        <f>H430</f>
        <v>31431</v>
      </c>
    </row>
    <row r="430" spans="1:8" ht="15" customHeight="1">
      <c r="A430" s="55" t="s">
        <v>320</v>
      </c>
      <c r="B430" s="28" t="s">
        <v>242</v>
      </c>
      <c r="C430" s="28" t="s">
        <v>235</v>
      </c>
      <c r="D430" s="10" t="s">
        <v>189</v>
      </c>
      <c r="E430" s="10" t="s">
        <v>96</v>
      </c>
      <c r="F430" s="10" t="s">
        <v>233</v>
      </c>
      <c r="G430" s="19" t="s">
        <v>262</v>
      </c>
      <c r="H430" s="24">
        <v>31431</v>
      </c>
    </row>
    <row r="431" spans="1:8" ht="39.75" customHeight="1">
      <c r="A431" s="63" t="s">
        <v>340</v>
      </c>
      <c r="B431" s="28" t="s">
        <v>242</v>
      </c>
      <c r="C431" s="28" t="s">
        <v>235</v>
      </c>
      <c r="D431" s="10" t="s">
        <v>189</v>
      </c>
      <c r="E431" s="10" t="s">
        <v>339</v>
      </c>
      <c r="F431" s="10" t="s">
        <v>233</v>
      </c>
      <c r="G431" s="19"/>
      <c r="H431" s="24">
        <f>H432</f>
        <v>2837</v>
      </c>
    </row>
    <row r="432" spans="1:8" ht="15" customHeight="1">
      <c r="A432" s="55" t="s">
        <v>320</v>
      </c>
      <c r="B432" s="28" t="s">
        <v>242</v>
      </c>
      <c r="C432" s="28" t="s">
        <v>235</v>
      </c>
      <c r="D432" s="10" t="s">
        <v>189</v>
      </c>
      <c r="E432" s="10" t="s">
        <v>339</v>
      </c>
      <c r="F432" s="10" t="s">
        <v>233</v>
      </c>
      <c r="G432" s="19" t="s">
        <v>262</v>
      </c>
      <c r="H432" s="24">
        <f>6000-3163</f>
        <v>2837</v>
      </c>
    </row>
    <row r="433" spans="1:10" s="17" customFormat="1" ht="18" customHeight="1">
      <c r="A433" s="59" t="s">
        <v>184</v>
      </c>
      <c r="B433" s="29" t="s">
        <v>242</v>
      </c>
      <c r="C433" s="29" t="s">
        <v>236</v>
      </c>
      <c r="D433" s="26"/>
      <c r="E433" s="26"/>
      <c r="F433" s="26"/>
      <c r="G433" s="20"/>
      <c r="H433" s="25">
        <f>H434+H438</f>
        <v>101893.5</v>
      </c>
      <c r="I433" s="53"/>
      <c r="J433" s="50"/>
    </row>
    <row r="434" spans="1:8" ht="27" customHeight="1">
      <c r="A434" s="55" t="s">
        <v>216</v>
      </c>
      <c r="B434" s="28" t="s">
        <v>242</v>
      </c>
      <c r="C434" s="28" t="s">
        <v>236</v>
      </c>
      <c r="D434" s="10" t="s">
        <v>157</v>
      </c>
      <c r="E434" s="10" t="s">
        <v>233</v>
      </c>
      <c r="F434" s="10" t="s">
        <v>233</v>
      </c>
      <c r="G434" s="21"/>
      <c r="H434" s="24">
        <f>H435</f>
        <v>109</v>
      </c>
    </row>
    <row r="435" spans="1:8" ht="12.75">
      <c r="A435" s="55" t="s">
        <v>320</v>
      </c>
      <c r="B435" s="28" t="s">
        <v>242</v>
      </c>
      <c r="C435" s="28" t="s">
        <v>236</v>
      </c>
      <c r="D435" s="10" t="s">
        <v>157</v>
      </c>
      <c r="E435" s="10" t="s">
        <v>232</v>
      </c>
      <c r="F435" s="10" t="s">
        <v>233</v>
      </c>
      <c r="G435" s="21"/>
      <c r="H435" s="24">
        <f>H436</f>
        <v>109</v>
      </c>
    </row>
    <row r="436" spans="1:8" ht="38.25">
      <c r="A436" s="62" t="s">
        <v>137</v>
      </c>
      <c r="B436" s="28" t="s">
        <v>242</v>
      </c>
      <c r="C436" s="28" t="s">
        <v>236</v>
      </c>
      <c r="D436" s="10" t="s">
        <v>157</v>
      </c>
      <c r="E436" s="10" t="s">
        <v>232</v>
      </c>
      <c r="F436" s="10" t="s">
        <v>239</v>
      </c>
      <c r="G436" s="19"/>
      <c r="H436" s="24">
        <f>H437</f>
        <v>109</v>
      </c>
    </row>
    <row r="437" spans="1:8" ht="12.75">
      <c r="A437" s="62" t="s">
        <v>106</v>
      </c>
      <c r="B437" s="28" t="s">
        <v>242</v>
      </c>
      <c r="C437" s="28" t="s">
        <v>236</v>
      </c>
      <c r="D437" s="10" t="s">
        <v>157</v>
      </c>
      <c r="E437" s="10" t="s">
        <v>232</v>
      </c>
      <c r="F437" s="10" t="s">
        <v>239</v>
      </c>
      <c r="G437" s="19" t="s">
        <v>112</v>
      </c>
      <c r="H437" s="24">
        <v>109</v>
      </c>
    </row>
    <row r="438" spans="1:8" ht="14.25" customHeight="1">
      <c r="A438" s="55" t="s">
        <v>321</v>
      </c>
      <c r="B438" s="28" t="s">
        <v>242</v>
      </c>
      <c r="C438" s="28" t="s">
        <v>236</v>
      </c>
      <c r="D438" s="10" t="s">
        <v>95</v>
      </c>
      <c r="E438" s="10" t="s">
        <v>233</v>
      </c>
      <c r="F438" s="10" t="s">
        <v>233</v>
      </c>
      <c r="G438" s="19"/>
      <c r="H438" s="24">
        <f>H439+H444+H451</f>
        <v>101784.5</v>
      </c>
    </row>
    <row r="439" spans="1:8" ht="68.25" customHeight="1">
      <c r="A439" s="69" t="s">
        <v>139</v>
      </c>
      <c r="B439" s="28" t="s">
        <v>242</v>
      </c>
      <c r="C439" s="28" t="s">
        <v>236</v>
      </c>
      <c r="D439" s="10" t="s">
        <v>95</v>
      </c>
      <c r="E439" s="10" t="s">
        <v>242</v>
      </c>
      <c r="F439" s="10" t="s">
        <v>233</v>
      </c>
      <c r="G439" s="19"/>
      <c r="H439" s="24">
        <f>H440+H442</f>
        <v>214.5</v>
      </c>
    </row>
    <row r="440" spans="1:8" ht="57" customHeight="1" hidden="1">
      <c r="A440" s="55" t="s">
        <v>331</v>
      </c>
      <c r="B440" s="28" t="s">
        <v>242</v>
      </c>
      <c r="C440" s="28" t="s">
        <v>236</v>
      </c>
      <c r="D440" s="10" t="s">
        <v>95</v>
      </c>
      <c r="E440" s="10" t="s">
        <v>242</v>
      </c>
      <c r="F440" s="10" t="s">
        <v>232</v>
      </c>
      <c r="G440" s="19"/>
      <c r="H440" s="24">
        <f>H441</f>
        <v>0</v>
      </c>
    </row>
    <row r="441" spans="1:8" ht="16.5" customHeight="1" hidden="1">
      <c r="A441" s="70" t="s">
        <v>106</v>
      </c>
      <c r="B441" s="28" t="s">
        <v>242</v>
      </c>
      <c r="C441" s="28" t="s">
        <v>236</v>
      </c>
      <c r="D441" s="10" t="s">
        <v>95</v>
      </c>
      <c r="E441" s="10" t="s">
        <v>242</v>
      </c>
      <c r="F441" s="10" t="s">
        <v>232</v>
      </c>
      <c r="G441" s="19" t="s">
        <v>112</v>
      </c>
      <c r="H441" s="24"/>
    </row>
    <row r="442" spans="1:8" ht="76.5">
      <c r="A442" s="69" t="s">
        <v>146</v>
      </c>
      <c r="B442" s="28" t="s">
        <v>242</v>
      </c>
      <c r="C442" s="28" t="s">
        <v>236</v>
      </c>
      <c r="D442" s="10" t="s">
        <v>95</v>
      </c>
      <c r="E442" s="10" t="s">
        <v>242</v>
      </c>
      <c r="F442" s="10" t="s">
        <v>234</v>
      </c>
      <c r="G442" s="19"/>
      <c r="H442" s="24">
        <f>H443</f>
        <v>214.5</v>
      </c>
    </row>
    <row r="443" spans="1:8" ht="12.75">
      <c r="A443" s="70" t="s">
        <v>106</v>
      </c>
      <c r="B443" s="28" t="s">
        <v>242</v>
      </c>
      <c r="C443" s="28" t="s">
        <v>236</v>
      </c>
      <c r="D443" s="10" t="s">
        <v>95</v>
      </c>
      <c r="E443" s="10" t="s">
        <v>242</v>
      </c>
      <c r="F443" s="10" t="s">
        <v>234</v>
      </c>
      <c r="G443" s="19" t="s">
        <v>112</v>
      </c>
      <c r="H443" s="24">
        <v>214.5</v>
      </c>
    </row>
    <row r="444" spans="1:8" ht="25.5" customHeight="1">
      <c r="A444" s="69" t="s">
        <v>249</v>
      </c>
      <c r="B444" s="28" t="s">
        <v>242</v>
      </c>
      <c r="C444" s="28" t="s">
        <v>236</v>
      </c>
      <c r="D444" s="10" t="s">
        <v>95</v>
      </c>
      <c r="E444" s="10" t="s">
        <v>245</v>
      </c>
      <c r="F444" s="10" t="s">
        <v>233</v>
      </c>
      <c r="G444" s="19"/>
      <c r="H444" s="24">
        <f>H445+H447+H449</f>
        <v>99611</v>
      </c>
    </row>
    <row r="445" spans="1:8" ht="12.75">
      <c r="A445" s="62" t="s">
        <v>135</v>
      </c>
      <c r="B445" s="28" t="s">
        <v>242</v>
      </c>
      <c r="C445" s="28" t="s">
        <v>236</v>
      </c>
      <c r="D445" s="10" t="s">
        <v>95</v>
      </c>
      <c r="E445" s="10" t="s">
        <v>245</v>
      </c>
      <c r="F445" s="10" t="s">
        <v>243</v>
      </c>
      <c r="G445" s="19"/>
      <c r="H445" s="24">
        <f>H446</f>
        <v>8536</v>
      </c>
    </row>
    <row r="446" spans="1:8" ht="12.75">
      <c r="A446" s="62" t="s">
        <v>106</v>
      </c>
      <c r="B446" s="28" t="s">
        <v>242</v>
      </c>
      <c r="C446" s="28" t="s">
        <v>236</v>
      </c>
      <c r="D446" s="10" t="s">
        <v>95</v>
      </c>
      <c r="E446" s="10" t="s">
        <v>245</v>
      </c>
      <c r="F446" s="10" t="s">
        <v>243</v>
      </c>
      <c r="G446" s="19" t="s">
        <v>112</v>
      </c>
      <c r="H446" s="24">
        <v>8536</v>
      </c>
    </row>
    <row r="447" spans="1:8" ht="17.25" customHeight="1">
      <c r="A447" s="73" t="s">
        <v>190</v>
      </c>
      <c r="B447" s="28" t="s">
        <v>242</v>
      </c>
      <c r="C447" s="28" t="s">
        <v>236</v>
      </c>
      <c r="D447" s="10" t="s">
        <v>95</v>
      </c>
      <c r="E447" s="10" t="s">
        <v>245</v>
      </c>
      <c r="F447" s="10" t="s">
        <v>244</v>
      </c>
      <c r="G447" s="19"/>
      <c r="H447" s="24">
        <f>H448</f>
        <v>13539</v>
      </c>
    </row>
    <row r="448" spans="1:8" ht="12.75">
      <c r="A448" s="55" t="s">
        <v>164</v>
      </c>
      <c r="B448" s="28" t="s">
        <v>242</v>
      </c>
      <c r="C448" s="28" t="s">
        <v>236</v>
      </c>
      <c r="D448" s="10" t="s">
        <v>95</v>
      </c>
      <c r="E448" s="10" t="s">
        <v>245</v>
      </c>
      <c r="F448" s="10" t="s">
        <v>244</v>
      </c>
      <c r="G448" s="19" t="s">
        <v>238</v>
      </c>
      <c r="H448" s="24">
        <v>13539</v>
      </c>
    </row>
    <row r="449" spans="1:8" ht="16.5" customHeight="1">
      <c r="A449" s="70" t="s">
        <v>191</v>
      </c>
      <c r="B449" s="28" t="s">
        <v>242</v>
      </c>
      <c r="C449" s="28" t="s">
        <v>236</v>
      </c>
      <c r="D449" s="10" t="s">
        <v>95</v>
      </c>
      <c r="E449" s="10" t="s">
        <v>245</v>
      </c>
      <c r="F449" s="10" t="s">
        <v>98</v>
      </c>
      <c r="G449" s="19"/>
      <c r="H449" s="24">
        <f>H450</f>
        <v>77536</v>
      </c>
    </row>
    <row r="450" spans="1:8" ht="12.75">
      <c r="A450" s="62" t="s">
        <v>136</v>
      </c>
      <c r="B450" s="28" t="s">
        <v>242</v>
      </c>
      <c r="C450" s="28" t="s">
        <v>236</v>
      </c>
      <c r="D450" s="10" t="s">
        <v>95</v>
      </c>
      <c r="E450" s="10" t="s">
        <v>245</v>
      </c>
      <c r="F450" s="10" t="s">
        <v>98</v>
      </c>
      <c r="G450" s="19" t="s">
        <v>112</v>
      </c>
      <c r="H450" s="24">
        <v>77536</v>
      </c>
    </row>
    <row r="451" spans="1:8" ht="12.75">
      <c r="A451" s="74" t="s">
        <v>417</v>
      </c>
      <c r="B451" s="28" t="s">
        <v>242</v>
      </c>
      <c r="C451" s="28" t="s">
        <v>236</v>
      </c>
      <c r="D451" s="10" t="s">
        <v>95</v>
      </c>
      <c r="E451" s="10" t="s">
        <v>80</v>
      </c>
      <c r="F451" s="10" t="s">
        <v>233</v>
      </c>
      <c r="G451" s="19"/>
      <c r="H451" s="24">
        <f>H452</f>
        <v>1959</v>
      </c>
    </row>
    <row r="452" spans="1:8" ht="38.25">
      <c r="A452" s="74" t="s">
        <v>416</v>
      </c>
      <c r="B452" s="28" t="s">
        <v>242</v>
      </c>
      <c r="C452" s="28" t="s">
        <v>236</v>
      </c>
      <c r="D452" s="10" t="s">
        <v>95</v>
      </c>
      <c r="E452" s="10" t="s">
        <v>80</v>
      </c>
      <c r="F452" s="10" t="s">
        <v>244</v>
      </c>
      <c r="G452" s="19"/>
      <c r="H452" s="24">
        <f>H453</f>
        <v>1959</v>
      </c>
    </row>
    <row r="453" spans="1:8" ht="12.75">
      <c r="A453" s="55" t="s">
        <v>164</v>
      </c>
      <c r="B453" s="28" t="s">
        <v>242</v>
      </c>
      <c r="C453" s="28" t="s">
        <v>236</v>
      </c>
      <c r="D453" s="10" t="s">
        <v>95</v>
      </c>
      <c r="E453" s="10" t="s">
        <v>80</v>
      </c>
      <c r="F453" s="10" t="s">
        <v>244</v>
      </c>
      <c r="G453" s="19" t="s">
        <v>238</v>
      </c>
      <c r="H453" s="24">
        <v>1959</v>
      </c>
    </row>
    <row r="454" spans="1:10" s="17" customFormat="1" ht="17.25" customHeight="1">
      <c r="A454" s="75" t="s">
        <v>291</v>
      </c>
      <c r="B454" s="34"/>
      <c r="C454" s="34"/>
      <c r="D454" s="35"/>
      <c r="E454" s="35"/>
      <c r="F454" s="35"/>
      <c r="G454" s="36"/>
      <c r="H454" s="37">
        <f>H15+H92+H105+H149+H211+H216+H312+H347+H400</f>
        <v>7361843.500000001</v>
      </c>
      <c r="I454" s="53"/>
      <c r="J454" s="50"/>
    </row>
    <row r="455" spans="1:8" ht="20.25" customHeight="1">
      <c r="A455" s="40"/>
      <c r="B455" s="41"/>
      <c r="C455" s="41"/>
      <c r="D455" s="41"/>
      <c r="E455" s="41"/>
      <c r="F455" s="41"/>
      <c r="G455" s="42"/>
      <c r="H455" s="47">
        <v>3463495.06</v>
      </c>
    </row>
    <row r="456" spans="1:8" ht="17.25" customHeight="1">
      <c r="A456" s="40"/>
      <c r="B456" s="41"/>
      <c r="C456" s="41"/>
      <c r="D456" s="41"/>
      <c r="E456" s="41"/>
      <c r="F456" s="41"/>
      <c r="G456" s="42"/>
      <c r="H456" s="47"/>
    </row>
    <row r="457" spans="1:8" ht="12.75">
      <c r="A457" s="12"/>
      <c r="B457" s="10"/>
      <c r="C457" s="10"/>
      <c r="D457" s="10"/>
      <c r="E457" s="10"/>
      <c r="F457" s="10"/>
      <c r="G457" s="13"/>
      <c r="H457" s="48">
        <f>H454+H455</f>
        <v>10825338.56</v>
      </c>
    </row>
    <row r="458" spans="1:8" ht="12.75">
      <c r="A458" s="12"/>
      <c r="B458" s="10"/>
      <c r="C458" s="10"/>
      <c r="D458" s="10"/>
      <c r="E458" s="10"/>
      <c r="F458" s="10"/>
      <c r="G458" s="13" t="s">
        <v>411</v>
      </c>
      <c r="H458" s="48">
        <f>7391843.5-30000</f>
        <v>7361843.5</v>
      </c>
    </row>
    <row r="459" spans="1:8" ht="12.75">
      <c r="A459" s="12"/>
      <c r="B459" s="10"/>
      <c r="C459" s="10"/>
      <c r="D459" s="10"/>
      <c r="E459" s="10"/>
      <c r="F459" s="10"/>
      <c r="G459" s="13"/>
      <c r="H459" s="14">
        <f>H458-H454</f>
        <v>0</v>
      </c>
    </row>
    <row r="460" spans="1:8" ht="12.75">
      <c r="A460" s="12"/>
      <c r="B460" s="10"/>
      <c r="C460" s="10"/>
      <c r="D460" s="10"/>
      <c r="E460" s="10"/>
      <c r="F460" s="10"/>
      <c r="G460" s="13"/>
      <c r="H460" s="14"/>
    </row>
    <row r="461" spans="1:8" ht="12.75">
      <c r="A461" s="12"/>
      <c r="B461" s="10"/>
      <c r="C461" s="10"/>
      <c r="D461" s="10"/>
      <c r="E461" s="10"/>
      <c r="F461" s="10"/>
      <c r="G461" s="13"/>
      <c r="H461" s="14"/>
    </row>
    <row r="462" spans="1:8" ht="12.75">
      <c r="A462" s="12"/>
      <c r="B462" s="10"/>
      <c r="C462" s="10"/>
      <c r="D462" s="10"/>
      <c r="E462" s="10"/>
      <c r="F462" s="10"/>
      <c r="G462" s="13"/>
      <c r="H462" s="14"/>
    </row>
    <row r="463" spans="1:8" ht="12.75">
      <c r="A463" s="12"/>
      <c r="B463" s="10"/>
      <c r="C463" s="10"/>
      <c r="D463" s="10"/>
      <c r="E463" s="10"/>
      <c r="F463" s="10"/>
      <c r="G463" s="13"/>
      <c r="H463" s="14"/>
    </row>
    <row r="464" spans="1:8" ht="12.75">
      <c r="A464" s="12"/>
      <c r="B464" s="10"/>
      <c r="C464" s="10"/>
      <c r="D464" s="10"/>
      <c r="E464" s="10"/>
      <c r="F464" s="10"/>
      <c r="G464" s="13"/>
      <c r="H464" s="14"/>
    </row>
    <row r="465" spans="1:8" ht="12.75">
      <c r="A465" s="12"/>
      <c r="B465" s="10"/>
      <c r="C465" s="10"/>
      <c r="D465" s="10"/>
      <c r="E465" s="10"/>
      <c r="F465" s="10"/>
      <c r="G465" s="13"/>
      <c r="H465" s="14"/>
    </row>
    <row r="466" spans="1:8" ht="12.75">
      <c r="A466" s="12"/>
      <c r="B466" s="10"/>
      <c r="C466" s="10"/>
      <c r="D466" s="10"/>
      <c r="E466" s="10"/>
      <c r="F466" s="10"/>
      <c r="G466" s="13"/>
      <c r="H466" s="14"/>
    </row>
    <row r="467" spans="1:8" ht="12.75">
      <c r="A467" s="12"/>
      <c r="B467" s="10"/>
      <c r="C467" s="10"/>
      <c r="D467" s="10"/>
      <c r="E467" s="10"/>
      <c r="F467" s="10"/>
      <c r="G467" s="13"/>
      <c r="H467" s="14"/>
    </row>
    <row r="468" spans="1:8" ht="12.75">
      <c r="A468" s="12"/>
      <c r="B468" s="10"/>
      <c r="C468" s="10"/>
      <c r="D468" s="10"/>
      <c r="E468" s="10"/>
      <c r="F468" s="10"/>
      <c r="G468" s="13"/>
      <c r="H468" s="14"/>
    </row>
    <row r="469" spans="1:8" ht="12.75">
      <c r="A469" s="12"/>
      <c r="B469" s="10"/>
      <c r="C469" s="10"/>
      <c r="D469" s="10"/>
      <c r="E469" s="10"/>
      <c r="F469" s="10"/>
      <c r="G469" s="13"/>
      <c r="H469" s="14"/>
    </row>
    <row r="470" spans="1:8" ht="12.75">
      <c r="A470" s="12"/>
      <c r="B470" s="10"/>
      <c r="C470" s="10"/>
      <c r="D470" s="10"/>
      <c r="E470" s="10"/>
      <c r="F470" s="10"/>
      <c r="G470" s="13"/>
      <c r="H470" s="14"/>
    </row>
    <row r="471" spans="1:8" ht="12.75">
      <c r="A471" s="12"/>
      <c r="B471" s="10"/>
      <c r="C471" s="10"/>
      <c r="D471" s="10"/>
      <c r="E471" s="10"/>
      <c r="F471" s="10"/>
      <c r="G471" s="13"/>
      <c r="H471" s="14"/>
    </row>
    <row r="472" spans="1:8" ht="12.75">
      <c r="A472" s="12"/>
      <c r="B472" s="10"/>
      <c r="C472" s="10"/>
      <c r="D472" s="10"/>
      <c r="E472" s="10"/>
      <c r="F472" s="10"/>
      <c r="G472" s="13"/>
      <c r="H472" s="14"/>
    </row>
    <row r="473" spans="1:8" ht="12.75">
      <c r="A473" s="12"/>
      <c r="B473" s="10"/>
      <c r="C473" s="10"/>
      <c r="D473" s="10"/>
      <c r="E473" s="10"/>
      <c r="F473" s="10"/>
      <c r="G473" s="13"/>
      <c r="H473" s="14"/>
    </row>
    <row r="474" spans="1:8" ht="12.75">
      <c r="A474" s="12"/>
      <c r="B474" s="10"/>
      <c r="C474" s="10"/>
      <c r="D474" s="10"/>
      <c r="E474" s="10"/>
      <c r="F474" s="10"/>
      <c r="G474" s="13"/>
      <c r="H474" s="14"/>
    </row>
    <row r="475" spans="1:8" ht="12.75">
      <c r="A475" s="12"/>
      <c r="B475" s="10"/>
      <c r="C475" s="10"/>
      <c r="D475" s="10"/>
      <c r="E475" s="10"/>
      <c r="F475" s="10"/>
      <c r="G475" s="13"/>
      <c r="H475" s="14"/>
    </row>
    <row r="476" spans="1:8" ht="12.75">
      <c r="A476" s="12"/>
      <c r="B476" s="10"/>
      <c r="C476" s="10"/>
      <c r="D476" s="10"/>
      <c r="E476" s="10"/>
      <c r="F476" s="10"/>
      <c r="G476" s="13"/>
      <c r="H476" s="14"/>
    </row>
    <row r="477" spans="1:8" ht="12.75">
      <c r="A477" s="12"/>
      <c r="B477" s="10"/>
      <c r="C477" s="10"/>
      <c r="D477" s="10"/>
      <c r="E477" s="10"/>
      <c r="F477" s="10"/>
      <c r="G477" s="13"/>
      <c r="H477" s="14"/>
    </row>
    <row r="478" spans="1:8" ht="12.75">
      <c r="A478" s="12"/>
      <c r="B478" s="10"/>
      <c r="C478" s="10"/>
      <c r="D478" s="10"/>
      <c r="E478" s="10"/>
      <c r="F478" s="10"/>
      <c r="G478" s="13"/>
      <c r="H478" s="14"/>
    </row>
    <row r="479" spans="1:8" ht="12.75">
      <c r="A479" s="12"/>
      <c r="B479" s="10"/>
      <c r="C479" s="10"/>
      <c r="D479" s="10"/>
      <c r="E479" s="10"/>
      <c r="F479" s="10"/>
      <c r="G479" s="13"/>
      <c r="H479" s="14"/>
    </row>
    <row r="480" spans="1:8" ht="12.75">
      <c r="A480" s="12"/>
      <c r="B480" s="10"/>
      <c r="C480" s="10"/>
      <c r="D480" s="10"/>
      <c r="E480" s="10"/>
      <c r="F480" s="10"/>
      <c r="G480" s="13"/>
      <c r="H480" s="14"/>
    </row>
    <row r="481" spans="1:8" ht="12.75">
      <c r="A481" s="12"/>
      <c r="B481" s="10"/>
      <c r="C481" s="10"/>
      <c r="D481" s="10"/>
      <c r="E481" s="10"/>
      <c r="F481" s="10"/>
      <c r="G481" s="13"/>
      <c r="H481" s="14"/>
    </row>
    <row r="482" spans="1:8" ht="12.75">
      <c r="A482" s="12"/>
      <c r="B482" s="10"/>
      <c r="C482" s="10"/>
      <c r="D482" s="10"/>
      <c r="E482" s="10"/>
      <c r="F482" s="10"/>
      <c r="G482" s="13"/>
      <c r="H482" s="14"/>
    </row>
    <row r="483" spans="1:8" ht="12.75">
      <c r="A483" s="12"/>
      <c r="B483" s="10"/>
      <c r="C483" s="10"/>
      <c r="D483" s="10"/>
      <c r="E483" s="10"/>
      <c r="F483" s="10"/>
      <c r="G483" s="13"/>
      <c r="H483" s="14"/>
    </row>
    <row r="484" spans="1:8" ht="12.75">
      <c r="A484" s="12"/>
      <c r="B484" s="10"/>
      <c r="C484" s="10"/>
      <c r="D484" s="10"/>
      <c r="E484" s="10"/>
      <c r="F484" s="10"/>
      <c r="G484" s="13"/>
      <c r="H484" s="14"/>
    </row>
    <row r="485" spans="1:8" ht="12.75">
      <c r="A485" s="12"/>
      <c r="B485" s="10"/>
      <c r="C485" s="10"/>
      <c r="D485" s="10"/>
      <c r="E485" s="10"/>
      <c r="F485" s="10"/>
      <c r="G485" s="13"/>
      <c r="H485" s="14"/>
    </row>
    <row r="486" spans="1:8" ht="12.75">
      <c r="A486" s="12"/>
      <c r="B486" s="10"/>
      <c r="C486" s="10"/>
      <c r="D486" s="10"/>
      <c r="E486" s="10"/>
      <c r="F486" s="10"/>
      <c r="G486" s="13"/>
      <c r="H486" s="14"/>
    </row>
    <row r="487" spans="1:8" ht="12.75">
      <c r="A487" s="12"/>
      <c r="B487" s="10"/>
      <c r="C487" s="10"/>
      <c r="D487" s="10"/>
      <c r="E487" s="10"/>
      <c r="F487" s="10"/>
      <c r="G487" s="13"/>
      <c r="H487" s="14"/>
    </row>
    <row r="488" spans="1:8" ht="12.75">
      <c r="A488" s="12"/>
      <c r="B488" s="10"/>
      <c r="C488" s="10"/>
      <c r="D488" s="10"/>
      <c r="E488" s="10"/>
      <c r="F488" s="10"/>
      <c r="G488" s="13"/>
      <c r="H488" s="14"/>
    </row>
    <row r="489" spans="1:8" ht="12.75">
      <c r="A489" s="12"/>
      <c r="B489" s="10"/>
      <c r="C489" s="10"/>
      <c r="D489" s="10"/>
      <c r="E489" s="10"/>
      <c r="F489" s="10"/>
      <c r="G489" s="13"/>
      <c r="H489" s="14"/>
    </row>
    <row r="490" spans="1:8" ht="12.75">
      <c r="A490" s="12"/>
      <c r="B490" s="10"/>
      <c r="C490" s="10"/>
      <c r="D490" s="10"/>
      <c r="E490" s="10"/>
      <c r="F490" s="10"/>
      <c r="G490" s="13"/>
      <c r="H490" s="14"/>
    </row>
    <row r="491" spans="1:8" ht="12.75">
      <c r="A491" s="12"/>
      <c r="B491" s="10"/>
      <c r="C491" s="10"/>
      <c r="D491" s="10"/>
      <c r="E491" s="10"/>
      <c r="F491" s="10"/>
      <c r="G491" s="13"/>
      <c r="H491" s="14"/>
    </row>
    <row r="492" spans="1:8" ht="12.75">
      <c r="A492" s="12"/>
      <c r="B492" s="10"/>
      <c r="C492" s="10"/>
      <c r="D492" s="10"/>
      <c r="E492" s="10"/>
      <c r="F492" s="10"/>
      <c r="G492" s="13"/>
      <c r="H492" s="14"/>
    </row>
    <row r="493" spans="1:8" ht="12.75">
      <c r="A493" s="12"/>
      <c r="B493" s="10"/>
      <c r="C493" s="10"/>
      <c r="D493" s="10"/>
      <c r="E493" s="10"/>
      <c r="F493" s="10"/>
      <c r="G493" s="13"/>
      <c r="H493" s="14"/>
    </row>
    <row r="494" spans="1:8" ht="12.75">
      <c r="A494" s="12"/>
      <c r="B494" s="10"/>
      <c r="C494" s="10"/>
      <c r="D494" s="10"/>
      <c r="E494" s="10"/>
      <c r="F494" s="10"/>
      <c r="G494" s="13"/>
      <c r="H494" s="14"/>
    </row>
    <row r="495" spans="1:8" ht="12.75">
      <c r="A495" s="12"/>
      <c r="B495" s="10"/>
      <c r="C495" s="10"/>
      <c r="D495" s="10"/>
      <c r="E495" s="10"/>
      <c r="F495" s="10"/>
      <c r="G495" s="13"/>
      <c r="H495" s="14"/>
    </row>
    <row r="496" spans="1:8" ht="12.75">
      <c r="A496" s="12"/>
      <c r="B496" s="10"/>
      <c r="C496" s="10"/>
      <c r="D496" s="10"/>
      <c r="E496" s="10"/>
      <c r="F496" s="10"/>
      <c r="G496" s="13"/>
      <c r="H496" s="14"/>
    </row>
    <row r="497" spans="1:8" ht="12.75">
      <c r="A497" s="12"/>
      <c r="B497" s="10"/>
      <c r="C497" s="10"/>
      <c r="D497" s="10"/>
      <c r="E497" s="10"/>
      <c r="F497" s="10"/>
      <c r="G497" s="13"/>
      <c r="H497" s="14"/>
    </row>
    <row r="498" spans="1:8" ht="12.75">
      <c r="A498" s="12"/>
      <c r="B498" s="10"/>
      <c r="C498" s="10"/>
      <c r="D498" s="10"/>
      <c r="E498" s="10"/>
      <c r="F498" s="10"/>
      <c r="G498" s="13"/>
      <c r="H498" s="14"/>
    </row>
    <row r="499" spans="1:8" ht="12.75">
      <c r="A499" s="12"/>
      <c r="B499" s="10"/>
      <c r="C499" s="10"/>
      <c r="D499" s="10"/>
      <c r="E499" s="10"/>
      <c r="F499" s="10"/>
      <c r="G499" s="13"/>
      <c r="H499" s="14"/>
    </row>
    <row r="500" spans="1:8" ht="12.75">
      <c r="A500" s="12"/>
      <c r="B500" s="10"/>
      <c r="C500" s="10"/>
      <c r="D500" s="10"/>
      <c r="E500" s="10"/>
      <c r="F500" s="10"/>
      <c r="G500" s="13"/>
      <c r="H500" s="14"/>
    </row>
    <row r="501" spans="1:8" ht="12.75">
      <c r="A501" s="12"/>
      <c r="B501" s="10"/>
      <c r="C501" s="10"/>
      <c r="D501" s="10"/>
      <c r="E501" s="10"/>
      <c r="F501" s="10"/>
      <c r="G501" s="13"/>
      <c r="H501" s="14"/>
    </row>
    <row r="502" spans="1:8" ht="12.75">
      <c r="A502" s="12"/>
      <c r="B502" s="10"/>
      <c r="C502" s="10"/>
      <c r="D502" s="10"/>
      <c r="E502" s="10"/>
      <c r="F502" s="10"/>
      <c r="G502" s="13"/>
      <c r="H502" s="14"/>
    </row>
    <row r="503" spans="1:8" ht="12.75">
      <c r="A503" s="12"/>
      <c r="B503" s="10"/>
      <c r="C503" s="10"/>
      <c r="D503" s="10"/>
      <c r="E503" s="10"/>
      <c r="F503" s="10"/>
      <c r="G503" s="13"/>
      <c r="H503" s="14"/>
    </row>
    <row r="504" spans="1:8" ht="12.75">
      <c r="A504" s="12"/>
      <c r="B504" s="10"/>
      <c r="C504" s="10"/>
      <c r="D504" s="10"/>
      <c r="E504" s="10"/>
      <c r="F504" s="10"/>
      <c r="G504" s="13"/>
      <c r="H504" s="14"/>
    </row>
    <row r="505" spans="1:8" ht="12.75">
      <c r="A505" s="12"/>
      <c r="B505" s="10"/>
      <c r="C505" s="10"/>
      <c r="D505" s="10"/>
      <c r="E505" s="10"/>
      <c r="F505" s="10"/>
      <c r="G505" s="13"/>
      <c r="H505" s="14"/>
    </row>
    <row r="506" spans="1:8" ht="12.75">
      <c r="A506" s="12"/>
      <c r="B506" s="10"/>
      <c r="C506" s="10"/>
      <c r="D506" s="10"/>
      <c r="E506" s="10"/>
      <c r="F506" s="10"/>
      <c r="G506" s="13"/>
      <c r="H506" s="14"/>
    </row>
    <row r="507" spans="1:8" ht="12.75">
      <c r="A507" s="12"/>
      <c r="B507" s="10"/>
      <c r="C507" s="10"/>
      <c r="D507" s="10"/>
      <c r="E507" s="10"/>
      <c r="F507" s="10"/>
      <c r="G507" s="13"/>
      <c r="H507" s="14"/>
    </row>
    <row r="508" spans="1:8" ht="12.75">
      <c r="A508" s="12"/>
      <c r="B508" s="10"/>
      <c r="C508" s="10"/>
      <c r="D508" s="10"/>
      <c r="E508" s="10"/>
      <c r="F508" s="10"/>
      <c r="G508" s="13"/>
      <c r="H508" s="14"/>
    </row>
    <row r="509" spans="1:8" ht="12.75">
      <c r="A509" s="12"/>
      <c r="B509" s="10"/>
      <c r="C509" s="10"/>
      <c r="D509" s="10"/>
      <c r="E509" s="10"/>
      <c r="F509" s="10"/>
      <c r="G509" s="13"/>
      <c r="H509" s="14"/>
    </row>
    <row r="510" spans="1:8" ht="12.75">
      <c r="A510" s="12"/>
      <c r="B510" s="10"/>
      <c r="C510" s="10"/>
      <c r="D510" s="10"/>
      <c r="E510" s="10"/>
      <c r="F510" s="10"/>
      <c r="G510" s="13"/>
      <c r="H510" s="14"/>
    </row>
    <row r="511" spans="1:8" ht="12.75">
      <c r="A511" s="12"/>
      <c r="B511" s="10"/>
      <c r="C511" s="10"/>
      <c r="D511" s="10"/>
      <c r="E511" s="10"/>
      <c r="F511" s="10"/>
      <c r="G511" s="13"/>
      <c r="H511" s="14"/>
    </row>
    <row r="512" spans="1:8" ht="12.75">
      <c r="A512" s="12"/>
      <c r="B512" s="10"/>
      <c r="C512" s="10"/>
      <c r="D512" s="10"/>
      <c r="E512" s="10"/>
      <c r="F512" s="10"/>
      <c r="G512" s="13"/>
      <c r="H512" s="14"/>
    </row>
    <row r="513" spans="1:8" ht="12.75">
      <c r="A513" s="12"/>
      <c r="B513" s="10"/>
      <c r="C513" s="10"/>
      <c r="D513" s="10"/>
      <c r="E513" s="10"/>
      <c r="F513" s="10"/>
      <c r="G513" s="13"/>
      <c r="H513" s="14"/>
    </row>
    <row r="514" spans="1:8" ht="12.75">
      <c r="A514" s="12"/>
      <c r="B514" s="10"/>
      <c r="C514" s="10"/>
      <c r="D514" s="10"/>
      <c r="E514" s="10"/>
      <c r="F514" s="10"/>
      <c r="G514" s="13"/>
      <c r="H514" s="14"/>
    </row>
    <row r="515" spans="1:8" ht="12.75">
      <c r="A515" s="12"/>
      <c r="B515" s="10"/>
      <c r="C515" s="10"/>
      <c r="D515" s="10"/>
      <c r="E515" s="10"/>
      <c r="F515" s="10"/>
      <c r="G515" s="13"/>
      <c r="H515" s="14"/>
    </row>
    <row r="516" spans="1:8" ht="12.75">
      <c r="A516" s="12"/>
      <c r="B516" s="10"/>
      <c r="C516" s="10"/>
      <c r="D516" s="10"/>
      <c r="E516" s="10"/>
      <c r="F516" s="10"/>
      <c r="G516" s="13"/>
      <c r="H516" s="14"/>
    </row>
    <row r="517" spans="1:8" ht="12.75">
      <c r="A517" s="12"/>
      <c r="B517" s="10"/>
      <c r="C517" s="10"/>
      <c r="D517" s="10"/>
      <c r="E517" s="10"/>
      <c r="F517" s="10"/>
      <c r="G517" s="13"/>
      <c r="H517" s="14"/>
    </row>
    <row r="518" spans="1:8" ht="12.75">
      <c r="A518" s="12"/>
      <c r="B518" s="10"/>
      <c r="C518" s="10"/>
      <c r="D518" s="10"/>
      <c r="E518" s="10"/>
      <c r="F518" s="10"/>
      <c r="G518" s="13"/>
      <c r="H518" s="14"/>
    </row>
    <row r="519" spans="1:8" ht="12.75">
      <c r="A519" s="12"/>
      <c r="B519" s="10"/>
      <c r="C519" s="10"/>
      <c r="D519" s="10"/>
      <c r="E519" s="10"/>
      <c r="F519" s="10"/>
      <c r="G519" s="13"/>
      <c r="H519" s="14"/>
    </row>
    <row r="520" spans="1:8" ht="12.75">
      <c r="A520" s="12"/>
      <c r="B520" s="10"/>
      <c r="C520" s="10"/>
      <c r="D520" s="10"/>
      <c r="E520" s="10"/>
      <c r="F520" s="10"/>
      <c r="G520" s="13"/>
      <c r="H520" s="14"/>
    </row>
    <row r="521" spans="1:8" ht="12.75">
      <c r="A521" s="12"/>
      <c r="B521" s="10"/>
      <c r="C521" s="10"/>
      <c r="D521" s="10"/>
      <c r="E521" s="10"/>
      <c r="F521" s="10"/>
      <c r="G521" s="13"/>
      <c r="H521" s="14"/>
    </row>
    <row r="522" spans="1:8" ht="12.75">
      <c r="A522" s="12"/>
      <c r="B522" s="10"/>
      <c r="C522" s="10"/>
      <c r="D522" s="10"/>
      <c r="E522" s="10"/>
      <c r="F522" s="10"/>
      <c r="G522" s="13"/>
      <c r="H522" s="14"/>
    </row>
    <row r="523" spans="1:8" ht="12.75">
      <c r="A523" s="12"/>
      <c r="B523" s="10"/>
      <c r="C523" s="10"/>
      <c r="D523" s="10"/>
      <c r="E523" s="10"/>
      <c r="F523" s="10"/>
      <c r="G523" s="13"/>
      <c r="H523" s="14"/>
    </row>
    <row r="524" spans="1:8" ht="12.75">
      <c r="A524" s="12"/>
      <c r="B524" s="10"/>
      <c r="C524" s="10"/>
      <c r="D524" s="10"/>
      <c r="E524" s="10"/>
      <c r="F524" s="10"/>
      <c r="G524" s="13"/>
      <c r="H524" s="14"/>
    </row>
    <row r="525" spans="1:8" ht="12.75">
      <c r="A525" s="12"/>
      <c r="B525" s="10"/>
      <c r="C525" s="10"/>
      <c r="D525" s="10"/>
      <c r="E525" s="10"/>
      <c r="F525" s="10"/>
      <c r="G525" s="13"/>
      <c r="H525" s="14"/>
    </row>
    <row r="526" spans="1:8" ht="12.75">
      <c r="A526" s="12"/>
      <c r="B526" s="10"/>
      <c r="C526" s="10"/>
      <c r="D526" s="10"/>
      <c r="E526" s="10"/>
      <c r="F526" s="10"/>
      <c r="G526" s="13"/>
      <c r="H526" s="14"/>
    </row>
    <row r="527" spans="1:8" ht="12.75">
      <c r="A527" s="12"/>
      <c r="B527" s="10"/>
      <c r="C527" s="10"/>
      <c r="D527" s="10"/>
      <c r="E527" s="10"/>
      <c r="F527" s="10"/>
      <c r="G527" s="13"/>
      <c r="H527" s="14"/>
    </row>
    <row r="528" spans="1:8" ht="12.75">
      <c r="A528" s="12"/>
      <c r="B528" s="10"/>
      <c r="C528" s="10"/>
      <c r="D528" s="10"/>
      <c r="E528" s="10"/>
      <c r="F528" s="10"/>
      <c r="G528" s="13"/>
      <c r="H528" s="14"/>
    </row>
    <row r="529" spans="1:8" ht="12.75">
      <c r="A529" s="12"/>
      <c r="B529" s="10"/>
      <c r="C529" s="10"/>
      <c r="D529" s="10"/>
      <c r="E529" s="10"/>
      <c r="F529" s="10"/>
      <c r="G529" s="13"/>
      <c r="H529" s="14"/>
    </row>
    <row r="530" spans="1:8" ht="12.75">
      <c r="A530" s="12"/>
      <c r="B530" s="10"/>
      <c r="C530" s="10"/>
      <c r="D530" s="10"/>
      <c r="E530" s="10"/>
      <c r="F530" s="10"/>
      <c r="G530" s="13"/>
      <c r="H530" s="14"/>
    </row>
    <row r="531" spans="1:8" ht="12.75">
      <c r="A531" s="12"/>
      <c r="B531" s="10"/>
      <c r="C531" s="10"/>
      <c r="D531" s="10"/>
      <c r="E531" s="10"/>
      <c r="F531" s="10"/>
      <c r="G531" s="13"/>
      <c r="H531" s="14"/>
    </row>
    <row r="532" spans="1:8" ht="12.75">
      <c r="A532" s="12"/>
      <c r="B532" s="10"/>
      <c r="C532" s="10"/>
      <c r="D532" s="10"/>
      <c r="E532" s="10"/>
      <c r="F532" s="10"/>
      <c r="G532" s="13"/>
      <c r="H532" s="14"/>
    </row>
    <row r="533" spans="1:8" ht="12.75">
      <c r="A533" s="12"/>
      <c r="B533" s="10"/>
      <c r="C533" s="10"/>
      <c r="D533" s="10"/>
      <c r="E533" s="10"/>
      <c r="F533" s="10"/>
      <c r="G533" s="13"/>
      <c r="H533" s="14"/>
    </row>
    <row r="534" spans="1:8" ht="12.75">
      <c r="A534" s="12"/>
      <c r="B534" s="10"/>
      <c r="C534" s="10"/>
      <c r="D534" s="10"/>
      <c r="E534" s="10"/>
      <c r="F534" s="10"/>
      <c r="G534" s="13"/>
      <c r="H534" s="14"/>
    </row>
    <row r="535" spans="1:8" ht="12.75">
      <c r="A535" s="12"/>
      <c r="B535" s="10"/>
      <c r="C535" s="10"/>
      <c r="D535" s="10"/>
      <c r="E535" s="10"/>
      <c r="F535" s="10"/>
      <c r="G535" s="13"/>
      <c r="H535" s="14"/>
    </row>
    <row r="536" spans="1:8" ht="12.75">
      <c r="A536" s="12"/>
      <c r="B536" s="10"/>
      <c r="C536" s="10"/>
      <c r="D536" s="10"/>
      <c r="E536" s="10"/>
      <c r="F536" s="10"/>
      <c r="G536" s="13"/>
      <c r="H536" s="14"/>
    </row>
    <row r="537" spans="1:8" ht="12.75">
      <c r="A537" s="12"/>
      <c r="B537" s="10"/>
      <c r="C537" s="10"/>
      <c r="D537" s="10"/>
      <c r="E537" s="10"/>
      <c r="F537" s="10"/>
      <c r="G537" s="13"/>
      <c r="H537" s="14"/>
    </row>
    <row r="538" spans="1:8" ht="12.75">
      <c r="A538" s="12"/>
      <c r="B538" s="10"/>
      <c r="C538" s="10"/>
      <c r="D538" s="10"/>
      <c r="E538" s="10"/>
      <c r="F538" s="10"/>
      <c r="G538" s="13"/>
      <c r="H538" s="14"/>
    </row>
    <row r="539" spans="1:8" ht="12.75">
      <c r="A539" s="12"/>
      <c r="B539" s="10"/>
      <c r="C539" s="10"/>
      <c r="D539" s="10"/>
      <c r="E539" s="10"/>
      <c r="F539" s="10"/>
      <c r="G539" s="13"/>
      <c r="H539" s="14"/>
    </row>
    <row r="540" spans="1:8" ht="12.75">
      <c r="A540" s="12"/>
      <c r="B540" s="10"/>
      <c r="C540" s="10"/>
      <c r="D540" s="10"/>
      <c r="E540" s="10"/>
      <c r="F540" s="10"/>
      <c r="G540" s="13"/>
      <c r="H540" s="14"/>
    </row>
    <row r="541" spans="1:8" ht="12.75">
      <c r="A541" s="12"/>
      <c r="B541" s="10"/>
      <c r="C541" s="10"/>
      <c r="D541" s="10"/>
      <c r="E541" s="10"/>
      <c r="F541" s="10"/>
      <c r="G541" s="13"/>
      <c r="H541" s="14"/>
    </row>
    <row r="542" spans="1:8" ht="12.75">
      <c r="A542" s="12"/>
      <c r="B542" s="10"/>
      <c r="C542" s="10"/>
      <c r="D542" s="10"/>
      <c r="E542" s="10"/>
      <c r="F542" s="10"/>
      <c r="G542" s="13"/>
      <c r="H542" s="14"/>
    </row>
    <row r="543" spans="1:8" ht="12.75">
      <c r="A543" s="12"/>
      <c r="B543" s="10"/>
      <c r="C543" s="10"/>
      <c r="D543" s="10"/>
      <c r="E543" s="10"/>
      <c r="F543" s="10"/>
      <c r="G543" s="13"/>
      <c r="H543" s="14"/>
    </row>
    <row r="544" spans="1:8" ht="12.75">
      <c r="A544" s="12"/>
      <c r="B544" s="10"/>
      <c r="C544" s="10"/>
      <c r="D544" s="10"/>
      <c r="E544" s="10"/>
      <c r="F544" s="10"/>
      <c r="G544" s="13"/>
      <c r="H544" s="14"/>
    </row>
    <row r="545" spans="1:8" ht="12.75">
      <c r="A545" s="12"/>
      <c r="B545" s="10"/>
      <c r="C545" s="10"/>
      <c r="D545" s="10"/>
      <c r="E545" s="10"/>
      <c r="F545" s="10"/>
      <c r="G545" s="13"/>
      <c r="H545" s="14"/>
    </row>
    <row r="546" spans="1:8" ht="12.75">
      <c r="A546" s="12"/>
      <c r="B546" s="10"/>
      <c r="C546" s="10"/>
      <c r="D546" s="10"/>
      <c r="E546" s="10"/>
      <c r="F546" s="10"/>
      <c r="G546" s="13"/>
      <c r="H546" s="14"/>
    </row>
    <row r="547" spans="1:8" ht="12.75">
      <c r="A547" s="12"/>
      <c r="B547" s="10"/>
      <c r="C547" s="10"/>
      <c r="D547" s="10"/>
      <c r="E547" s="10"/>
      <c r="F547" s="10"/>
      <c r="G547" s="13"/>
      <c r="H547" s="14"/>
    </row>
    <row r="548" spans="1:8" ht="12.75">
      <c r="A548" s="12"/>
      <c r="B548" s="10"/>
      <c r="C548" s="10"/>
      <c r="D548" s="10"/>
      <c r="E548" s="10"/>
      <c r="F548" s="10"/>
      <c r="G548" s="13"/>
      <c r="H548" s="14"/>
    </row>
    <row r="549" spans="1:8" ht="12.75">
      <c r="A549" s="12"/>
      <c r="B549" s="10"/>
      <c r="C549" s="10"/>
      <c r="D549" s="10"/>
      <c r="E549" s="10"/>
      <c r="F549" s="10"/>
      <c r="G549" s="13"/>
      <c r="H549" s="14"/>
    </row>
    <row r="550" spans="1:8" ht="12.75">
      <c r="A550" s="12"/>
      <c r="B550" s="10"/>
      <c r="C550" s="10"/>
      <c r="D550" s="10"/>
      <c r="E550" s="10"/>
      <c r="F550" s="10"/>
      <c r="G550" s="13"/>
      <c r="H550" s="14"/>
    </row>
    <row r="551" spans="1:8" ht="12.75">
      <c r="A551" s="12"/>
      <c r="B551" s="10"/>
      <c r="C551" s="10"/>
      <c r="D551" s="10"/>
      <c r="E551" s="10"/>
      <c r="F551" s="10"/>
      <c r="G551" s="13"/>
      <c r="H551" s="14"/>
    </row>
    <row r="552" spans="1:8" ht="12.75">
      <c r="A552" s="12"/>
      <c r="B552" s="10"/>
      <c r="C552" s="10"/>
      <c r="D552" s="10"/>
      <c r="E552" s="10"/>
      <c r="F552" s="10"/>
      <c r="G552" s="13"/>
      <c r="H552" s="14"/>
    </row>
    <row r="553" spans="1:8" ht="12.75">
      <c r="A553" s="12"/>
      <c r="B553" s="10"/>
      <c r="C553" s="10"/>
      <c r="D553" s="10"/>
      <c r="E553" s="10"/>
      <c r="F553" s="10"/>
      <c r="G553" s="13"/>
      <c r="H553" s="14"/>
    </row>
    <row r="554" spans="1:8" ht="12.75">
      <c r="A554" s="12"/>
      <c r="B554" s="10"/>
      <c r="C554" s="10"/>
      <c r="D554" s="10"/>
      <c r="E554" s="10"/>
      <c r="F554" s="10"/>
      <c r="G554" s="13"/>
      <c r="H554" s="14"/>
    </row>
    <row r="555" spans="1:8" ht="12.75">
      <c r="A555" s="12"/>
      <c r="B555" s="10"/>
      <c r="C555" s="10"/>
      <c r="D555" s="10"/>
      <c r="E555" s="10"/>
      <c r="F555" s="10"/>
      <c r="G555" s="13"/>
      <c r="H555" s="14"/>
    </row>
    <row r="556" spans="1:8" ht="12.75">
      <c r="A556" s="12"/>
      <c r="B556" s="10"/>
      <c r="C556" s="10"/>
      <c r="D556" s="10"/>
      <c r="E556" s="10"/>
      <c r="F556" s="10"/>
      <c r="G556" s="13"/>
      <c r="H556" s="14"/>
    </row>
    <row r="557" spans="1:8" ht="12.75">
      <c r="A557" s="12"/>
      <c r="B557" s="10"/>
      <c r="C557" s="10"/>
      <c r="D557" s="10"/>
      <c r="E557" s="10"/>
      <c r="F557" s="10"/>
      <c r="G557" s="13"/>
      <c r="H557" s="14"/>
    </row>
    <row r="558" spans="1:8" ht="12.75">
      <c r="A558" s="12"/>
      <c r="B558" s="10"/>
      <c r="C558" s="10"/>
      <c r="D558" s="10"/>
      <c r="E558" s="10"/>
      <c r="F558" s="10"/>
      <c r="G558" s="13"/>
      <c r="H558" s="14"/>
    </row>
    <row r="559" spans="1:8" ht="12.75">
      <c r="A559" s="12"/>
      <c r="B559" s="10"/>
      <c r="C559" s="10"/>
      <c r="D559" s="10"/>
      <c r="E559" s="10"/>
      <c r="F559" s="10"/>
      <c r="G559" s="13"/>
      <c r="H559" s="14"/>
    </row>
    <row r="560" spans="1:8" ht="12.75">
      <c r="A560" s="12"/>
      <c r="B560" s="10"/>
      <c r="C560" s="10"/>
      <c r="D560" s="10"/>
      <c r="E560" s="10"/>
      <c r="F560" s="10"/>
      <c r="G560" s="13"/>
      <c r="H560" s="14"/>
    </row>
    <row r="561" spans="1:8" ht="12.75">
      <c r="A561" s="12"/>
      <c r="B561" s="10"/>
      <c r="C561" s="10"/>
      <c r="D561" s="10"/>
      <c r="E561" s="10"/>
      <c r="F561" s="10"/>
      <c r="G561" s="13"/>
      <c r="H561" s="14"/>
    </row>
    <row r="562" spans="1:8" ht="12.75">
      <c r="A562" s="12"/>
      <c r="B562" s="10"/>
      <c r="C562" s="10"/>
      <c r="D562" s="10"/>
      <c r="E562" s="10"/>
      <c r="F562" s="10"/>
      <c r="G562" s="13"/>
      <c r="H562" s="14"/>
    </row>
    <row r="563" spans="1:8" ht="12.75">
      <c r="A563" s="12"/>
      <c r="B563" s="10"/>
      <c r="C563" s="10"/>
      <c r="D563" s="10"/>
      <c r="E563" s="10"/>
      <c r="F563" s="10"/>
      <c r="G563" s="13"/>
      <c r="H563" s="14"/>
    </row>
    <row r="564" spans="1:8" ht="12.75">
      <c r="A564" s="12"/>
      <c r="B564" s="10"/>
      <c r="C564" s="10"/>
      <c r="D564" s="10"/>
      <c r="E564" s="10"/>
      <c r="F564" s="10"/>
      <c r="G564" s="13"/>
      <c r="H564" s="14"/>
    </row>
    <row r="565" spans="1:8" ht="12.75">
      <c r="A565" s="12"/>
      <c r="B565" s="10"/>
      <c r="C565" s="10"/>
      <c r="D565" s="10"/>
      <c r="E565" s="10"/>
      <c r="F565" s="10"/>
      <c r="G565" s="13"/>
      <c r="H565" s="14"/>
    </row>
    <row r="566" spans="1:8" ht="12.75">
      <c r="A566" s="12"/>
      <c r="B566" s="10"/>
      <c r="C566" s="10"/>
      <c r="D566" s="10"/>
      <c r="E566" s="10"/>
      <c r="F566" s="10"/>
      <c r="G566" s="13"/>
      <c r="H566" s="15"/>
    </row>
    <row r="567" spans="1:8" ht="12.75">
      <c r="A567" s="12"/>
      <c r="B567" s="10"/>
      <c r="C567" s="10"/>
      <c r="D567" s="10"/>
      <c r="E567" s="10"/>
      <c r="F567" s="10"/>
      <c r="G567" s="13"/>
      <c r="H567" s="15"/>
    </row>
    <row r="568" spans="1:8" ht="12.75">
      <c r="A568" s="12"/>
      <c r="B568" s="10"/>
      <c r="C568" s="10"/>
      <c r="D568" s="10"/>
      <c r="E568" s="10"/>
      <c r="F568" s="10"/>
      <c r="G568" s="13"/>
      <c r="H568" s="15"/>
    </row>
    <row r="569" spans="1:8" ht="12.75">
      <c r="A569" s="12"/>
      <c r="B569" s="10"/>
      <c r="C569" s="10"/>
      <c r="D569" s="10"/>
      <c r="E569" s="10"/>
      <c r="F569" s="10"/>
      <c r="G569" s="13"/>
      <c r="H569" s="15"/>
    </row>
    <row r="570" spans="1:8" ht="12.75">
      <c r="A570" s="12"/>
      <c r="B570" s="10"/>
      <c r="C570" s="10"/>
      <c r="D570" s="10"/>
      <c r="E570" s="10"/>
      <c r="F570" s="10"/>
      <c r="G570" s="13"/>
      <c r="H570" s="15"/>
    </row>
    <row r="571" spans="1:8" ht="12.75">
      <c r="A571" s="12"/>
      <c r="B571" s="10"/>
      <c r="C571" s="10"/>
      <c r="D571" s="10"/>
      <c r="E571" s="10"/>
      <c r="F571" s="10"/>
      <c r="G571" s="13"/>
      <c r="H571" s="15"/>
    </row>
    <row r="572" spans="1:8" ht="12.75">
      <c r="A572" s="12"/>
      <c r="B572" s="10"/>
      <c r="C572" s="10"/>
      <c r="D572" s="10"/>
      <c r="E572" s="10"/>
      <c r="F572" s="10"/>
      <c r="G572" s="13"/>
      <c r="H572" s="15"/>
    </row>
    <row r="573" spans="1:8" ht="12.75">
      <c r="A573" s="12"/>
      <c r="B573" s="10"/>
      <c r="C573" s="10"/>
      <c r="D573" s="10"/>
      <c r="E573" s="10"/>
      <c r="F573" s="10"/>
      <c r="G573" s="13"/>
      <c r="H573" s="15"/>
    </row>
    <row r="574" spans="1:8" ht="12.75">
      <c r="A574" s="12"/>
      <c r="B574" s="10"/>
      <c r="C574" s="10"/>
      <c r="D574" s="10"/>
      <c r="E574" s="10"/>
      <c r="F574" s="10"/>
      <c r="G574" s="13"/>
      <c r="H574" s="15"/>
    </row>
    <row r="575" spans="1:8" ht="12.75">
      <c r="A575" s="12"/>
      <c r="B575" s="10"/>
      <c r="C575" s="10"/>
      <c r="D575" s="10"/>
      <c r="E575" s="10"/>
      <c r="F575" s="10"/>
      <c r="G575" s="13"/>
      <c r="H575" s="15"/>
    </row>
    <row r="576" spans="1:8" ht="12.75">
      <c r="A576" s="12"/>
      <c r="B576" s="10"/>
      <c r="C576" s="10"/>
      <c r="D576" s="10"/>
      <c r="E576" s="10"/>
      <c r="F576" s="10"/>
      <c r="G576" s="13"/>
      <c r="H576" s="15"/>
    </row>
    <row r="577" spans="1:8" ht="12.75">
      <c r="A577" s="12"/>
      <c r="B577" s="10"/>
      <c r="C577" s="10"/>
      <c r="D577" s="10"/>
      <c r="E577" s="10"/>
      <c r="F577" s="10"/>
      <c r="G577" s="13"/>
      <c r="H577" s="15"/>
    </row>
    <row r="578" spans="1:8" ht="12.75">
      <c r="A578" s="12"/>
      <c r="B578" s="10"/>
      <c r="C578" s="10"/>
      <c r="D578" s="10"/>
      <c r="E578" s="10"/>
      <c r="F578" s="10"/>
      <c r="G578" s="13"/>
      <c r="H578" s="15"/>
    </row>
    <row r="579" spans="1:8" ht="12.75">
      <c r="A579" s="12"/>
      <c r="B579" s="10"/>
      <c r="C579" s="10"/>
      <c r="D579" s="10"/>
      <c r="E579" s="10"/>
      <c r="F579" s="10"/>
      <c r="G579" s="13"/>
      <c r="H579" s="15"/>
    </row>
    <row r="580" spans="1:8" ht="12.75">
      <c r="A580" s="12"/>
      <c r="B580" s="10"/>
      <c r="C580" s="10"/>
      <c r="D580" s="10"/>
      <c r="E580" s="10"/>
      <c r="F580" s="10"/>
      <c r="G580" s="13"/>
      <c r="H580" s="15"/>
    </row>
    <row r="581" spans="1:8" ht="12.75">
      <c r="A581" s="12"/>
      <c r="B581" s="10"/>
      <c r="C581" s="10"/>
      <c r="D581" s="10"/>
      <c r="E581" s="10"/>
      <c r="F581" s="10"/>
      <c r="G581" s="13"/>
      <c r="H581" s="15"/>
    </row>
    <row r="582" spans="1:8" ht="12.75">
      <c r="A582" s="12"/>
      <c r="B582" s="10"/>
      <c r="C582" s="10"/>
      <c r="D582" s="10"/>
      <c r="E582" s="10"/>
      <c r="F582" s="10"/>
      <c r="G582" s="13"/>
      <c r="H582" s="15"/>
    </row>
    <row r="583" spans="1:8" ht="12.75">
      <c r="A583" s="12"/>
      <c r="B583" s="10"/>
      <c r="C583" s="10"/>
      <c r="D583" s="10"/>
      <c r="E583" s="10"/>
      <c r="F583" s="10"/>
      <c r="G583" s="13"/>
      <c r="H583" s="15"/>
    </row>
    <row r="584" spans="1:8" ht="12.75">
      <c r="A584" s="12"/>
      <c r="B584" s="10"/>
      <c r="C584" s="10"/>
      <c r="D584" s="10"/>
      <c r="E584" s="10"/>
      <c r="F584" s="10"/>
      <c r="G584" s="13"/>
      <c r="H584" s="15"/>
    </row>
    <row r="585" spans="1:8" ht="12.75">
      <c r="A585" s="12"/>
      <c r="B585" s="10"/>
      <c r="C585" s="10"/>
      <c r="D585" s="10"/>
      <c r="E585" s="10"/>
      <c r="F585" s="10"/>
      <c r="G585" s="13"/>
      <c r="H585" s="15"/>
    </row>
    <row r="586" spans="1:8" ht="12.75">
      <c r="A586" s="12"/>
      <c r="B586" s="10"/>
      <c r="C586" s="10"/>
      <c r="D586" s="10"/>
      <c r="E586" s="10"/>
      <c r="F586" s="10"/>
      <c r="G586" s="13"/>
      <c r="H586" s="15"/>
    </row>
    <row r="587" spans="1:8" ht="12.75">
      <c r="A587" s="12"/>
      <c r="B587" s="10"/>
      <c r="C587" s="10"/>
      <c r="D587" s="10"/>
      <c r="E587" s="10"/>
      <c r="F587" s="10"/>
      <c r="G587" s="13"/>
      <c r="H587" s="15"/>
    </row>
    <row r="588" spans="1:8" ht="12.75">
      <c r="A588" s="12"/>
      <c r="B588" s="10"/>
      <c r="C588" s="10"/>
      <c r="D588" s="10"/>
      <c r="E588" s="10"/>
      <c r="F588" s="10"/>
      <c r="G588" s="13"/>
      <c r="H588" s="15"/>
    </row>
    <row r="589" spans="1:8" ht="12.75">
      <c r="A589" s="12"/>
      <c r="B589" s="10"/>
      <c r="C589" s="10"/>
      <c r="D589" s="10"/>
      <c r="E589" s="10"/>
      <c r="F589" s="10"/>
      <c r="G589" s="13"/>
      <c r="H589" s="15"/>
    </row>
    <row r="590" spans="1:8" ht="12.75">
      <c r="A590" s="12"/>
      <c r="B590" s="10"/>
      <c r="C590" s="10"/>
      <c r="D590" s="10"/>
      <c r="E590" s="10"/>
      <c r="F590" s="10"/>
      <c r="G590" s="13"/>
      <c r="H590" s="15"/>
    </row>
    <row r="591" spans="1:8" ht="12.75">
      <c r="A591" s="12"/>
      <c r="B591" s="10"/>
      <c r="C591" s="10"/>
      <c r="D591" s="10"/>
      <c r="E591" s="10"/>
      <c r="F591" s="10"/>
      <c r="G591" s="13"/>
      <c r="H591" s="15"/>
    </row>
    <row r="592" spans="1:8" ht="12.75">
      <c r="A592" s="12"/>
      <c r="B592" s="10"/>
      <c r="C592" s="10"/>
      <c r="D592" s="10"/>
      <c r="E592" s="10"/>
      <c r="F592" s="10"/>
      <c r="G592" s="13"/>
      <c r="H592" s="15"/>
    </row>
    <row r="593" spans="1:8" ht="12.75">
      <c r="A593" s="12"/>
      <c r="B593" s="10"/>
      <c r="C593" s="10"/>
      <c r="D593" s="10"/>
      <c r="E593" s="10"/>
      <c r="F593" s="10"/>
      <c r="G593" s="13"/>
      <c r="H593" s="15"/>
    </row>
    <row r="594" spans="1:8" ht="12.75">
      <c r="A594" s="12"/>
      <c r="B594" s="10"/>
      <c r="C594" s="10"/>
      <c r="D594" s="10"/>
      <c r="E594" s="10"/>
      <c r="F594" s="10"/>
      <c r="G594" s="13"/>
      <c r="H594" s="15"/>
    </row>
    <row r="595" spans="1:8" ht="12.75">
      <c r="A595" s="12"/>
      <c r="B595" s="10"/>
      <c r="C595" s="10"/>
      <c r="D595" s="10"/>
      <c r="E595" s="10"/>
      <c r="F595" s="10"/>
      <c r="G595" s="13"/>
      <c r="H595" s="15"/>
    </row>
    <row r="596" spans="1:8" ht="12.75">
      <c r="A596" s="12"/>
      <c r="B596" s="10"/>
      <c r="C596" s="10"/>
      <c r="D596" s="10"/>
      <c r="E596" s="10"/>
      <c r="F596" s="10"/>
      <c r="G596" s="13"/>
      <c r="H596" s="15"/>
    </row>
    <row r="597" spans="1:8" ht="12.75">
      <c r="A597" s="12"/>
      <c r="B597" s="10"/>
      <c r="C597" s="10"/>
      <c r="D597" s="10"/>
      <c r="E597" s="10"/>
      <c r="F597" s="10"/>
      <c r="G597" s="13"/>
      <c r="H597" s="15"/>
    </row>
    <row r="598" spans="1:8" ht="12.75">
      <c r="A598" s="12"/>
      <c r="B598" s="10"/>
      <c r="C598" s="10"/>
      <c r="D598" s="10"/>
      <c r="E598" s="10"/>
      <c r="F598" s="10"/>
      <c r="G598" s="13"/>
      <c r="H598" s="15"/>
    </row>
    <row r="599" spans="1:8" ht="12.75">
      <c r="A599" s="12"/>
      <c r="B599" s="10"/>
      <c r="C599" s="10"/>
      <c r="D599" s="10"/>
      <c r="E599" s="10"/>
      <c r="F599" s="10"/>
      <c r="G599" s="13"/>
      <c r="H599" s="15"/>
    </row>
    <row r="600" spans="1:8" ht="12.75">
      <c r="A600" s="12"/>
      <c r="B600" s="10"/>
      <c r="C600" s="10"/>
      <c r="D600" s="10"/>
      <c r="E600" s="10"/>
      <c r="F600" s="10"/>
      <c r="G600" s="13"/>
      <c r="H600" s="15"/>
    </row>
    <row r="601" spans="1:8" ht="12.75">
      <c r="A601" s="12"/>
      <c r="B601" s="10"/>
      <c r="C601" s="10"/>
      <c r="D601" s="10"/>
      <c r="E601" s="10"/>
      <c r="F601" s="10"/>
      <c r="G601" s="13"/>
      <c r="H601" s="15"/>
    </row>
    <row r="602" spans="1:8" ht="12.75">
      <c r="A602" s="12"/>
      <c r="B602" s="10"/>
      <c r="C602" s="10"/>
      <c r="D602" s="10"/>
      <c r="E602" s="10"/>
      <c r="F602" s="10"/>
      <c r="G602" s="13"/>
      <c r="H602" s="15"/>
    </row>
    <row r="603" spans="1:8" ht="12.75">
      <c r="A603" s="12"/>
      <c r="B603" s="10"/>
      <c r="C603" s="10"/>
      <c r="D603" s="10"/>
      <c r="E603" s="10"/>
      <c r="F603" s="10"/>
      <c r="G603" s="13"/>
      <c r="H603" s="15"/>
    </row>
    <row r="604" spans="1:8" ht="12.75">
      <c r="A604" s="12"/>
      <c r="B604" s="10"/>
      <c r="C604" s="10"/>
      <c r="D604" s="10"/>
      <c r="E604" s="10"/>
      <c r="F604" s="10"/>
      <c r="G604" s="13"/>
      <c r="H604" s="15"/>
    </row>
    <row r="605" spans="1:8" ht="12.75">
      <c r="A605" s="12"/>
      <c r="B605" s="10"/>
      <c r="C605" s="10"/>
      <c r="D605" s="10"/>
      <c r="E605" s="10"/>
      <c r="F605" s="10"/>
      <c r="G605" s="13"/>
      <c r="H605" s="15"/>
    </row>
    <row r="606" spans="1:8" ht="12.75">
      <c r="A606" s="12"/>
      <c r="B606" s="10"/>
      <c r="C606" s="10"/>
      <c r="D606" s="10"/>
      <c r="E606" s="10"/>
      <c r="F606" s="10"/>
      <c r="G606" s="13"/>
      <c r="H606" s="15"/>
    </row>
    <row r="607" spans="1:8" ht="12.75">
      <c r="A607" s="12"/>
      <c r="B607" s="10"/>
      <c r="C607" s="10"/>
      <c r="D607" s="10"/>
      <c r="E607" s="10"/>
      <c r="F607" s="10"/>
      <c r="G607" s="13"/>
      <c r="H607" s="15"/>
    </row>
    <row r="608" spans="1:8" ht="12.75">
      <c r="A608" s="12"/>
      <c r="B608" s="10"/>
      <c r="C608" s="10"/>
      <c r="D608" s="10"/>
      <c r="E608" s="10"/>
      <c r="F608" s="10"/>
      <c r="G608" s="13"/>
      <c r="H608" s="15"/>
    </row>
    <row r="609" spans="1:8" ht="12.75">
      <c r="A609" s="12"/>
      <c r="B609" s="10"/>
      <c r="C609" s="10"/>
      <c r="D609" s="10"/>
      <c r="E609" s="10"/>
      <c r="F609" s="10"/>
      <c r="G609" s="13"/>
      <c r="H609" s="15"/>
    </row>
    <row r="610" spans="1:8" ht="12.75">
      <c r="A610" s="12"/>
      <c r="B610" s="10"/>
      <c r="C610" s="10"/>
      <c r="D610" s="10"/>
      <c r="E610" s="10"/>
      <c r="F610" s="10"/>
      <c r="G610" s="13"/>
      <c r="H610" s="15"/>
    </row>
    <row r="611" spans="1:8" ht="12.75">
      <c r="A611" s="12"/>
      <c r="B611" s="10"/>
      <c r="C611" s="10"/>
      <c r="D611" s="10"/>
      <c r="E611" s="10"/>
      <c r="F611" s="10"/>
      <c r="G611" s="13"/>
      <c r="H611" s="15"/>
    </row>
    <row r="612" spans="1:8" ht="12.75">
      <c r="A612" s="12"/>
      <c r="B612" s="10"/>
      <c r="C612" s="10"/>
      <c r="D612" s="10"/>
      <c r="E612" s="10"/>
      <c r="F612" s="10"/>
      <c r="G612" s="13"/>
      <c r="H612" s="15"/>
    </row>
    <row r="613" spans="1:8" ht="12.75">
      <c r="A613" s="12"/>
      <c r="B613" s="10"/>
      <c r="C613" s="10"/>
      <c r="D613" s="10"/>
      <c r="E613" s="10"/>
      <c r="F613" s="10"/>
      <c r="G613" s="13"/>
      <c r="H613" s="15"/>
    </row>
    <row r="614" spans="1:8" ht="12.75">
      <c r="A614" s="12"/>
      <c r="B614" s="10"/>
      <c r="C614" s="10"/>
      <c r="D614" s="10"/>
      <c r="E614" s="10"/>
      <c r="F614" s="10"/>
      <c r="G614" s="13"/>
      <c r="H614" s="15"/>
    </row>
    <row r="615" spans="1:8" ht="12.75">
      <c r="A615" s="12"/>
      <c r="B615" s="10"/>
      <c r="C615" s="10"/>
      <c r="D615" s="10"/>
      <c r="E615" s="10"/>
      <c r="F615" s="10"/>
      <c r="G615" s="13"/>
      <c r="H615" s="15"/>
    </row>
    <row r="616" spans="1:8" ht="12.75">
      <c r="A616" s="12"/>
      <c r="B616" s="10"/>
      <c r="C616" s="10"/>
      <c r="D616" s="10"/>
      <c r="E616" s="10"/>
      <c r="F616" s="10"/>
      <c r="G616" s="13"/>
      <c r="H616" s="15"/>
    </row>
    <row r="617" spans="1:8" ht="12.75">
      <c r="A617" s="12"/>
      <c r="B617" s="10"/>
      <c r="C617" s="10"/>
      <c r="D617" s="10"/>
      <c r="E617" s="10"/>
      <c r="F617" s="10"/>
      <c r="G617" s="13"/>
      <c r="H617" s="15"/>
    </row>
    <row r="618" spans="1:8" ht="12.75">
      <c r="A618" s="12"/>
      <c r="B618" s="10"/>
      <c r="C618" s="10"/>
      <c r="D618" s="10"/>
      <c r="E618" s="10"/>
      <c r="F618" s="10"/>
      <c r="G618" s="13"/>
      <c r="H618" s="15"/>
    </row>
    <row r="619" spans="1:8" ht="12.75">
      <c r="A619" s="12"/>
      <c r="B619" s="10"/>
      <c r="C619" s="10"/>
      <c r="D619" s="10"/>
      <c r="E619" s="10"/>
      <c r="F619" s="10"/>
      <c r="G619" s="13"/>
      <c r="H619" s="15"/>
    </row>
    <row r="620" spans="1:8" ht="12.75">
      <c r="A620" s="12"/>
      <c r="B620" s="10"/>
      <c r="C620" s="10"/>
      <c r="D620" s="10"/>
      <c r="E620" s="10"/>
      <c r="F620" s="10"/>
      <c r="G620" s="13"/>
      <c r="H620" s="15"/>
    </row>
    <row r="621" spans="1:8" ht="12.75">
      <c r="A621" s="12"/>
      <c r="B621" s="10"/>
      <c r="C621" s="10"/>
      <c r="D621" s="10"/>
      <c r="E621" s="10"/>
      <c r="F621" s="10"/>
      <c r="G621" s="13"/>
      <c r="H621" s="15"/>
    </row>
    <row r="622" spans="1:8" ht="12.75">
      <c r="A622" s="12"/>
      <c r="B622" s="10"/>
      <c r="C622" s="10"/>
      <c r="D622" s="10"/>
      <c r="E622" s="10"/>
      <c r="F622" s="10"/>
      <c r="G622" s="13"/>
      <c r="H622" s="15"/>
    </row>
    <row r="623" spans="1:8" ht="12.75">
      <c r="A623" s="12"/>
      <c r="B623" s="10"/>
      <c r="C623" s="10"/>
      <c r="D623" s="10"/>
      <c r="E623" s="10"/>
      <c r="F623" s="10"/>
      <c r="G623" s="13"/>
      <c r="H623" s="15"/>
    </row>
    <row r="624" spans="1:8" ht="12.75">
      <c r="A624" s="12"/>
      <c r="B624" s="10"/>
      <c r="C624" s="10"/>
      <c r="D624" s="10"/>
      <c r="E624" s="10"/>
      <c r="F624" s="10"/>
      <c r="G624" s="13"/>
      <c r="H624" s="15"/>
    </row>
    <row r="625" spans="1:8" ht="12.75">
      <c r="A625" s="12"/>
      <c r="B625" s="10"/>
      <c r="C625" s="10"/>
      <c r="D625" s="10"/>
      <c r="E625" s="10"/>
      <c r="F625" s="10"/>
      <c r="G625" s="13"/>
      <c r="H625" s="15"/>
    </row>
    <row r="626" spans="1:8" ht="12.75">
      <c r="A626" s="12"/>
      <c r="B626" s="10"/>
      <c r="C626" s="10"/>
      <c r="D626" s="10"/>
      <c r="E626" s="10"/>
      <c r="F626" s="10"/>
      <c r="G626" s="13"/>
      <c r="H626" s="15"/>
    </row>
    <row r="627" spans="1:8" ht="12.75">
      <c r="A627" s="12"/>
      <c r="B627" s="10"/>
      <c r="C627" s="10"/>
      <c r="D627" s="10"/>
      <c r="E627" s="10"/>
      <c r="F627" s="10"/>
      <c r="G627" s="13"/>
      <c r="H627" s="15"/>
    </row>
    <row r="628" spans="1:8" ht="12.75">
      <c r="A628" s="12"/>
      <c r="B628" s="10"/>
      <c r="C628" s="10"/>
      <c r="D628" s="10"/>
      <c r="E628" s="10"/>
      <c r="F628" s="10"/>
      <c r="G628" s="13"/>
      <c r="H628" s="15"/>
    </row>
    <row r="629" spans="1:8" ht="12.75">
      <c r="A629" s="12"/>
      <c r="B629" s="10"/>
      <c r="C629" s="10"/>
      <c r="D629" s="10"/>
      <c r="E629" s="10"/>
      <c r="F629" s="10"/>
      <c r="G629" s="13"/>
      <c r="H629" s="15"/>
    </row>
    <row r="630" spans="1:8" ht="12.75">
      <c r="A630" s="12"/>
      <c r="B630" s="10"/>
      <c r="C630" s="10"/>
      <c r="D630" s="10"/>
      <c r="E630" s="10"/>
      <c r="F630" s="10"/>
      <c r="G630" s="13"/>
      <c r="H630" s="15"/>
    </row>
    <row r="631" spans="1:8" ht="12.75">
      <c r="A631" s="12"/>
      <c r="B631" s="10"/>
      <c r="C631" s="10"/>
      <c r="D631" s="10"/>
      <c r="E631" s="10"/>
      <c r="F631" s="10"/>
      <c r="G631" s="13"/>
      <c r="H631" s="15"/>
    </row>
    <row r="632" spans="1:8" ht="12.75">
      <c r="A632" s="12"/>
      <c r="B632" s="10"/>
      <c r="C632" s="10"/>
      <c r="D632" s="10"/>
      <c r="E632" s="10"/>
      <c r="F632" s="10"/>
      <c r="G632" s="13"/>
      <c r="H632" s="15"/>
    </row>
    <row r="633" spans="1:8" ht="12.75">
      <c r="A633" s="12"/>
      <c r="B633" s="10"/>
      <c r="C633" s="10"/>
      <c r="D633" s="10"/>
      <c r="E633" s="10"/>
      <c r="F633" s="10"/>
      <c r="G633" s="13"/>
      <c r="H633" s="15"/>
    </row>
    <row r="634" spans="1:8" ht="12.75">
      <c r="A634" s="12"/>
      <c r="B634" s="10"/>
      <c r="C634" s="10"/>
      <c r="D634" s="10"/>
      <c r="E634" s="10"/>
      <c r="F634" s="10"/>
      <c r="G634" s="13"/>
      <c r="H634" s="15"/>
    </row>
    <row r="635" spans="1:8" ht="12.75">
      <c r="A635" s="12"/>
      <c r="B635" s="10"/>
      <c r="C635" s="10"/>
      <c r="D635" s="10"/>
      <c r="E635" s="10"/>
      <c r="F635" s="10"/>
      <c r="G635" s="13"/>
      <c r="H635" s="15"/>
    </row>
    <row r="636" spans="1:8" ht="12.75">
      <c r="A636" s="12"/>
      <c r="B636" s="10"/>
      <c r="C636" s="10"/>
      <c r="D636" s="10"/>
      <c r="E636" s="10"/>
      <c r="F636" s="10"/>
      <c r="G636" s="13"/>
      <c r="H636" s="15"/>
    </row>
    <row r="637" spans="1:8" ht="12.75">
      <c r="A637" s="12"/>
      <c r="B637" s="10"/>
      <c r="C637" s="10"/>
      <c r="D637" s="10"/>
      <c r="E637" s="10"/>
      <c r="F637" s="10"/>
      <c r="G637" s="13"/>
      <c r="H637" s="15"/>
    </row>
    <row r="638" spans="1:8" ht="12.75">
      <c r="A638" s="12"/>
      <c r="B638" s="10"/>
      <c r="C638" s="10"/>
      <c r="D638" s="10"/>
      <c r="E638" s="10"/>
      <c r="F638" s="10"/>
      <c r="G638" s="13"/>
      <c r="H638" s="15"/>
    </row>
    <row r="639" spans="1:8" ht="12.75">
      <c r="A639" s="12"/>
      <c r="B639" s="10"/>
      <c r="C639" s="10"/>
      <c r="D639" s="10"/>
      <c r="E639" s="10"/>
      <c r="F639" s="10"/>
      <c r="G639" s="13"/>
      <c r="H639" s="15"/>
    </row>
    <row r="640" spans="1:8" ht="12.75">
      <c r="A640" s="12"/>
      <c r="B640" s="10"/>
      <c r="C640" s="10"/>
      <c r="D640" s="10"/>
      <c r="E640" s="10"/>
      <c r="F640" s="10"/>
      <c r="G640" s="13"/>
      <c r="H640" s="15"/>
    </row>
    <row r="641" spans="1:8" ht="12.75">
      <c r="A641" s="12"/>
      <c r="B641" s="10"/>
      <c r="C641" s="10"/>
      <c r="D641" s="10"/>
      <c r="E641" s="10"/>
      <c r="F641" s="10"/>
      <c r="G641" s="13"/>
      <c r="H641" s="15"/>
    </row>
    <row r="642" spans="1:8" ht="12.75">
      <c r="A642" s="12"/>
      <c r="B642" s="10"/>
      <c r="C642" s="10"/>
      <c r="D642" s="10"/>
      <c r="E642" s="10"/>
      <c r="F642" s="10"/>
      <c r="G642" s="13"/>
      <c r="H642" s="15"/>
    </row>
    <row r="643" spans="1:8" ht="12.75">
      <c r="A643" s="12"/>
      <c r="B643" s="10"/>
      <c r="C643" s="10"/>
      <c r="D643" s="10"/>
      <c r="E643" s="10"/>
      <c r="F643" s="10"/>
      <c r="G643" s="13"/>
      <c r="H643" s="15"/>
    </row>
    <row r="644" spans="1:8" ht="12.75">
      <c r="A644" s="12"/>
      <c r="B644" s="10"/>
      <c r="C644" s="10"/>
      <c r="D644" s="10"/>
      <c r="E644" s="10"/>
      <c r="F644" s="10"/>
      <c r="G644" s="13"/>
      <c r="H644" s="15"/>
    </row>
    <row r="645" spans="1:8" ht="12.75">
      <c r="A645" s="12"/>
      <c r="B645" s="10"/>
      <c r="C645" s="10"/>
      <c r="D645" s="10"/>
      <c r="E645" s="10"/>
      <c r="F645" s="10"/>
      <c r="G645" s="13"/>
      <c r="H645" s="15"/>
    </row>
    <row r="646" spans="1:8" ht="12.75">
      <c r="A646" s="12"/>
      <c r="B646" s="10"/>
      <c r="C646" s="10"/>
      <c r="D646" s="10"/>
      <c r="E646" s="10"/>
      <c r="F646" s="10"/>
      <c r="G646" s="13"/>
      <c r="H646" s="15"/>
    </row>
    <row r="647" spans="1:8" ht="12.75">
      <c r="A647" s="12"/>
      <c r="B647" s="10"/>
      <c r="C647" s="10"/>
      <c r="D647" s="10"/>
      <c r="E647" s="10"/>
      <c r="F647" s="10"/>
      <c r="G647" s="13"/>
      <c r="H647" s="15"/>
    </row>
    <row r="648" spans="1:8" ht="12.75">
      <c r="A648" s="12"/>
      <c r="B648" s="10"/>
      <c r="C648" s="10"/>
      <c r="D648" s="10"/>
      <c r="E648" s="10"/>
      <c r="F648" s="10"/>
      <c r="G648" s="13"/>
      <c r="H648" s="15"/>
    </row>
    <row r="649" spans="1:8" ht="12.75">
      <c r="A649" s="12"/>
      <c r="B649" s="10"/>
      <c r="C649" s="10"/>
      <c r="D649" s="10"/>
      <c r="E649" s="10"/>
      <c r="F649" s="10"/>
      <c r="G649" s="13"/>
      <c r="H649" s="15"/>
    </row>
    <row r="650" spans="1:8" ht="12.75">
      <c r="A650" s="12"/>
      <c r="B650" s="10"/>
      <c r="C650" s="10"/>
      <c r="D650" s="10"/>
      <c r="E650" s="10"/>
      <c r="F650" s="10"/>
      <c r="G650" s="13"/>
      <c r="H650" s="15"/>
    </row>
    <row r="651" spans="1:8" ht="12.75">
      <c r="A651" s="12"/>
      <c r="B651" s="10"/>
      <c r="C651" s="10"/>
      <c r="D651" s="10"/>
      <c r="E651" s="10"/>
      <c r="F651" s="10"/>
      <c r="G651" s="13"/>
      <c r="H651" s="15"/>
    </row>
    <row r="652" spans="1:8" ht="12.75">
      <c r="A652" s="12"/>
      <c r="B652" s="10"/>
      <c r="C652" s="10"/>
      <c r="D652" s="10"/>
      <c r="E652" s="10"/>
      <c r="F652" s="10"/>
      <c r="G652" s="13"/>
      <c r="H652" s="15"/>
    </row>
    <row r="653" spans="1:8" ht="12.75">
      <c r="A653" s="12"/>
      <c r="B653" s="10"/>
      <c r="C653" s="10"/>
      <c r="D653" s="10"/>
      <c r="E653" s="10"/>
      <c r="F653" s="10"/>
      <c r="G653" s="13"/>
      <c r="H653" s="15"/>
    </row>
    <row r="654" spans="1:8" ht="12.75">
      <c r="A654" s="12"/>
      <c r="B654" s="10"/>
      <c r="C654" s="10"/>
      <c r="D654" s="10"/>
      <c r="E654" s="10"/>
      <c r="F654" s="10"/>
      <c r="G654" s="13"/>
      <c r="H654" s="15"/>
    </row>
    <row r="655" spans="1:8" ht="12.75">
      <c r="A655" s="12"/>
      <c r="B655" s="10"/>
      <c r="C655" s="10"/>
      <c r="D655" s="10"/>
      <c r="E655" s="10"/>
      <c r="F655" s="10"/>
      <c r="G655" s="13"/>
      <c r="H655" s="15"/>
    </row>
    <row r="656" spans="1:8" ht="12.75">
      <c r="A656" s="12"/>
      <c r="B656" s="10"/>
      <c r="C656" s="10"/>
      <c r="D656" s="10"/>
      <c r="E656" s="10"/>
      <c r="F656" s="10"/>
      <c r="G656" s="13"/>
      <c r="H656" s="15"/>
    </row>
    <row r="657" spans="1:8" ht="12.75">
      <c r="A657" s="12"/>
      <c r="B657" s="10"/>
      <c r="C657" s="10"/>
      <c r="D657" s="10"/>
      <c r="E657" s="10"/>
      <c r="F657" s="10"/>
      <c r="G657" s="13"/>
      <c r="H657" s="15"/>
    </row>
    <row r="658" spans="1:8" ht="12.75">
      <c r="A658" s="12"/>
      <c r="B658" s="10"/>
      <c r="C658" s="10"/>
      <c r="D658" s="10"/>
      <c r="E658" s="10"/>
      <c r="F658" s="10"/>
      <c r="G658" s="13"/>
      <c r="H658" s="15"/>
    </row>
    <row r="659" spans="1:8" ht="12.75">
      <c r="A659" s="12"/>
      <c r="B659" s="10"/>
      <c r="C659" s="10"/>
      <c r="D659" s="10"/>
      <c r="E659" s="10"/>
      <c r="F659" s="10"/>
      <c r="G659" s="13"/>
      <c r="H659" s="15"/>
    </row>
    <row r="660" spans="1:8" ht="12.75">
      <c r="A660" s="12"/>
      <c r="B660" s="10"/>
      <c r="C660" s="10"/>
      <c r="D660" s="10"/>
      <c r="E660" s="10"/>
      <c r="F660" s="10"/>
      <c r="G660" s="13"/>
      <c r="H660" s="15"/>
    </row>
    <row r="661" spans="1:8" ht="12.75">
      <c r="A661" s="12"/>
      <c r="B661" s="10"/>
      <c r="C661" s="10"/>
      <c r="D661" s="10"/>
      <c r="E661" s="10"/>
      <c r="F661" s="10"/>
      <c r="G661" s="13"/>
      <c r="H661" s="15"/>
    </row>
    <row r="662" spans="1:8" ht="12.75">
      <c r="A662" s="12"/>
      <c r="B662" s="10"/>
      <c r="C662" s="10"/>
      <c r="D662" s="10"/>
      <c r="E662" s="10"/>
      <c r="F662" s="10"/>
      <c r="G662" s="13"/>
      <c r="H662" s="15"/>
    </row>
    <row r="663" spans="1:8" ht="12.75">
      <c r="A663" s="12"/>
      <c r="B663" s="10"/>
      <c r="C663" s="10"/>
      <c r="D663" s="10"/>
      <c r="E663" s="10"/>
      <c r="F663" s="10"/>
      <c r="G663" s="13"/>
      <c r="H663" s="15"/>
    </row>
    <row r="664" spans="1:8" ht="12.75">
      <c r="A664" s="12"/>
      <c r="B664" s="10"/>
      <c r="C664" s="10"/>
      <c r="D664" s="10"/>
      <c r="E664" s="10"/>
      <c r="F664" s="10"/>
      <c r="G664" s="13"/>
      <c r="H664" s="15"/>
    </row>
    <row r="665" spans="1:8" ht="12.75">
      <c r="A665" s="12"/>
      <c r="B665" s="10"/>
      <c r="C665" s="10"/>
      <c r="D665" s="10"/>
      <c r="E665" s="10"/>
      <c r="F665" s="10"/>
      <c r="G665" s="13"/>
      <c r="H665" s="15"/>
    </row>
    <row r="666" spans="1:8" ht="12.75">
      <c r="A666" s="12"/>
      <c r="B666" s="10"/>
      <c r="C666" s="10"/>
      <c r="D666" s="10"/>
      <c r="E666" s="10"/>
      <c r="F666" s="10"/>
      <c r="G666" s="13"/>
      <c r="H666" s="15"/>
    </row>
    <row r="667" spans="1:8" ht="12.75">
      <c r="A667" s="12"/>
      <c r="B667" s="10"/>
      <c r="C667" s="10"/>
      <c r="D667" s="10"/>
      <c r="E667" s="10"/>
      <c r="F667" s="10"/>
      <c r="G667" s="13"/>
      <c r="H667" s="15"/>
    </row>
    <row r="668" spans="1:8" ht="12.75">
      <c r="A668" s="12"/>
      <c r="B668" s="10"/>
      <c r="C668" s="10"/>
      <c r="D668" s="10"/>
      <c r="E668" s="10"/>
      <c r="F668" s="10"/>
      <c r="G668" s="13"/>
      <c r="H668" s="15"/>
    </row>
    <row r="669" spans="1:8" ht="12.75">
      <c r="A669" s="12"/>
      <c r="B669" s="10"/>
      <c r="C669" s="10"/>
      <c r="D669" s="10"/>
      <c r="E669" s="10"/>
      <c r="F669" s="10"/>
      <c r="G669" s="13"/>
      <c r="H669" s="15"/>
    </row>
    <row r="670" spans="1:8" ht="12.75">
      <c r="A670" s="12"/>
      <c r="B670" s="10"/>
      <c r="C670" s="10"/>
      <c r="D670" s="10"/>
      <c r="E670" s="10"/>
      <c r="F670" s="10"/>
      <c r="G670" s="13"/>
      <c r="H670" s="15"/>
    </row>
    <row r="671" spans="1:8" ht="12.75">
      <c r="A671" s="12"/>
      <c r="B671" s="10"/>
      <c r="C671" s="10"/>
      <c r="D671" s="10"/>
      <c r="E671" s="10"/>
      <c r="F671" s="10"/>
      <c r="G671" s="13"/>
      <c r="H671" s="15"/>
    </row>
    <row r="672" spans="1:8" ht="12.75">
      <c r="A672" s="12"/>
      <c r="B672" s="10"/>
      <c r="C672" s="10"/>
      <c r="D672" s="10"/>
      <c r="E672" s="10"/>
      <c r="F672" s="10"/>
      <c r="G672" s="13"/>
      <c r="H672" s="15"/>
    </row>
    <row r="673" spans="1:8" ht="12.75">
      <c r="A673" s="12"/>
      <c r="B673" s="10"/>
      <c r="C673" s="10"/>
      <c r="D673" s="10"/>
      <c r="E673" s="10"/>
      <c r="F673" s="10"/>
      <c r="G673" s="13"/>
      <c r="H673" s="15"/>
    </row>
    <row r="674" spans="1:8" ht="12.75">
      <c r="A674" s="12"/>
      <c r="B674" s="10"/>
      <c r="C674" s="10"/>
      <c r="D674" s="10"/>
      <c r="E674" s="10"/>
      <c r="F674" s="10"/>
      <c r="G674" s="13"/>
      <c r="H674" s="15"/>
    </row>
    <row r="675" spans="1:8" ht="12.75">
      <c r="A675" s="12"/>
      <c r="B675" s="10"/>
      <c r="C675" s="10"/>
      <c r="D675" s="10"/>
      <c r="E675" s="10"/>
      <c r="F675" s="10"/>
      <c r="G675" s="13"/>
      <c r="H675" s="15"/>
    </row>
    <row r="676" spans="1:8" ht="12.75">
      <c r="A676" s="12"/>
      <c r="B676" s="10"/>
      <c r="C676" s="10"/>
      <c r="D676" s="10"/>
      <c r="E676" s="10"/>
      <c r="F676" s="10"/>
      <c r="G676" s="13"/>
      <c r="H676" s="15"/>
    </row>
    <row r="677" spans="1:8" ht="12.75">
      <c r="A677" s="12"/>
      <c r="B677" s="10"/>
      <c r="C677" s="10"/>
      <c r="D677" s="10"/>
      <c r="E677" s="10"/>
      <c r="F677" s="10"/>
      <c r="G677" s="13"/>
      <c r="H677" s="15"/>
    </row>
    <row r="678" spans="1:8" ht="12.75">
      <c r="A678" s="12"/>
      <c r="B678" s="10"/>
      <c r="C678" s="10"/>
      <c r="D678" s="10"/>
      <c r="E678" s="10"/>
      <c r="F678" s="10"/>
      <c r="G678" s="13"/>
      <c r="H678" s="15"/>
    </row>
    <row r="679" spans="1:8" ht="12.75">
      <c r="A679" s="12"/>
      <c r="B679" s="10"/>
      <c r="C679" s="10"/>
      <c r="D679" s="10"/>
      <c r="E679" s="10"/>
      <c r="F679" s="10"/>
      <c r="G679" s="13"/>
      <c r="H679" s="15"/>
    </row>
    <row r="680" spans="1:8" ht="12.75">
      <c r="A680" s="12"/>
      <c r="B680" s="10"/>
      <c r="C680" s="10"/>
      <c r="D680" s="10"/>
      <c r="E680" s="10"/>
      <c r="F680" s="10"/>
      <c r="G680" s="13"/>
      <c r="H680" s="15"/>
    </row>
    <row r="681" spans="1:8" ht="12.75">
      <c r="A681" s="12"/>
      <c r="B681" s="10"/>
      <c r="C681" s="10"/>
      <c r="D681" s="10"/>
      <c r="E681" s="10"/>
      <c r="F681" s="10"/>
      <c r="G681" s="13"/>
      <c r="H681" s="15"/>
    </row>
    <row r="682" spans="1:8" ht="12.75">
      <c r="A682" s="12"/>
      <c r="B682" s="10"/>
      <c r="C682" s="10"/>
      <c r="D682" s="10"/>
      <c r="E682" s="10"/>
      <c r="F682" s="10"/>
      <c r="G682" s="13"/>
      <c r="H682" s="15"/>
    </row>
    <row r="683" spans="1:8" ht="12.75">
      <c r="A683" s="12"/>
      <c r="B683" s="10"/>
      <c r="C683" s="10"/>
      <c r="D683" s="10"/>
      <c r="E683" s="10"/>
      <c r="F683" s="10"/>
      <c r="G683" s="13"/>
      <c r="H683" s="15"/>
    </row>
    <row r="684" spans="1:8" ht="12.75">
      <c r="A684" s="12"/>
      <c r="B684" s="10"/>
      <c r="C684" s="10"/>
      <c r="D684" s="10"/>
      <c r="E684" s="10"/>
      <c r="F684" s="10"/>
      <c r="G684" s="13"/>
      <c r="H684" s="15"/>
    </row>
    <row r="685" spans="1:8" ht="12.75">
      <c r="A685" s="12"/>
      <c r="B685" s="10"/>
      <c r="C685" s="10"/>
      <c r="D685" s="10"/>
      <c r="E685" s="10"/>
      <c r="F685" s="10"/>
      <c r="G685" s="13"/>
      <c r="H685" s="15"/>
    </row>
    <row r="686" spans="1:8" ht="12.75">
      <c r="A686" s="12"/>
      <c r="B686" s="10"/>
      <c r="C686" s="10"/>
      <c r="D686" s="10"/>
      <c r="E686" s="10"/>
      <c r="F686" s="10"/>
      <c r="G686" s="13"/>
      <c r="H686" s="15"/>
    </row>
    <row r="687" spans="1:8" ht="12.75">
      <c r="A687" s="12"/>
      <c r="B687" s="10"/>
      <c r="C687" s="10"/>
      <c r="D687" s="10"/>
      <c r="E687" s="10"/>
      <c r="F687" s="10"/>
      <c r="G687" s="13"/>
      <c r="H687" s="15"/>
    </row>
    <row r="688" spans="1:8" ht="12.75">
      <c r="A688" s="12"/>
      <c r="B688" s="10"/>
      <c r="C688" s="10"/>
      <c r="D688" s="10"/>
      <c r="E688" s="10"/>
      <c r="F688" s="10"/>
      <c r="G688" s="13"/>
      <c r="H688" s="15"/>
    </row>
    <row r="689" spans="1:8" ht="12.75">
      <c r="A689" s="12"/>
      <c r="B689" s="10"/>
      <c r="C689" s="10"/>
      <c r="D689" s="10"/>
      <c r="E689" s="10"/>
      <c r="F689" s="10"/>
      <c r="G689" s="13"/>
      <c r="H689" s="15"/>
    </row>
    <row r="690" spans="1:8" ht="12.75">
      <c r="A690" s="12"/>
      <c r="B690" s="10"/>
      <c r="C690" s="10"/>
      <c r="D690" s="10"/>
      <c r="E690" s="10"/>
      <c r="F690" s="10"/>
      <c r="G690" s="13"/>
      <c r="H690" s="15"/>
    </row>
    <row r="691" spans="1:8" ht="12.75">
      <c r="A691" s="12"/>
      <c r="B691" s="10"/>
      <c r="C691" s="10"/>
      <c r="D691" s="10"/>
      <c r="E691" s="10"/>
      <c r="F691" s="10"/>
      <c r="G691" s="13"/>
      <c r="H691" s="15"/>
    </row>
    <row r="692" spans="1:8" ht="12.75">
      <c r="A692" s="12"/>
      <c r="B692" s="10"/>
      <c r="C692" s="10"/>
      <c r="D692" s="10"/>
      <c r="E692" s="10"/>
      <c r="F692" s="10"/>
      <c r="G692" s="13"/>
      <c r="H692" s="15"/>
    </row>
    <row r="693" spans="1:8" ht="12.75">
      <c r="A693" s="12"/>
      <c r="B693" s="10"/>
      <c r="C693" s="10"/>
      <c r="D693" s="10"/>
      <c r="E693" s="10"/>
      <c r="F693" s="10"/>
      <c r="G693" s="13"/>
      <c r="H693" s="15"/>
    </row>
    <row r="694" spans="1:8" ht="12.75">
      <c r="A694" s="12"/>
      <c r="B694" s="10"/>
      <c r="C694" s="10"/>
      <c r="D694" s="10"/>
      <c r="E694" s="10"/>
      <c r="F694" s="10"/>
      <c r="G694" s="13"/>
      <c r="H694" s="15"/>
    </row>
    <row r="695" spans="1:8" ht="12.75">
      <c r="A695" s="12"/>
      <c r="B695" s="10"/>
      <c r="C695" s="10"/>
      <c r="D695" s="10"/>
      <c r="E695" s="10"/>
      <c r="F695" s="10"/>
      <c r="G695" s="13"/>
      <c r="H695" s="15"/>
    </row>
    <row r="696" spans="1:8" ht="12.75">
      <c r="A696" s="12"/>
      <c r="B696" s="10"/>
      <c r="C696" s="10"/>
      <c r="D696" s="10"/>
      <c r="E696" s="10"/>
      <c r="F696" s="10"/>
      <c r="G696" s="13"/>
      <c r="H696" s="15"/>
    </row>
    <row r="697" spans="1:8" ht="12.75">
      <c r="A697" s="12"/>
      <c r="B697" s="10"/>
      <c r="C697" s="10"/>
      <c r="D697" s="10"/>
      <c r="E697" s="10"/>
      <c r="F697" s="10"/>
      <c r="G697" s="13"/>
      <c r="H697" s="15"/>
    </row>
    <row r="698" spans="1:8" ht="12.75">
      <c r="A698" s="12"/>
      <c r="B698" s="10"/>
      <c r="C698" s="10"/>
      <c r="D698" s="10"/>
      <c r="E698" s="10"/>
      <c r="F698" s="10"/>
      <c r="G698" s="13"/>
      <c r="H698" s="15"/>
    </row>
    <row r="699" spans="1:8" ht="12.75">
      <c r="A699" s="12"/>
      <c r="B699" s="10"/>
      <c r="C699" s="10"/>
      <c r="D699" s="10"/>
      <c r="E699" s="10"/>
      <c r="F699" s="10"/>
      <c r="G699" s="13"/>
      <c r="H699" s="15"/>
    </row>
    <row r="700" spans="1:8" ht="12.75">
      <c r="A700" s="12"/>
      <c r="B700" s="10"/>
      <c r="C700" s="10"/>
      <c r="D700" s="10"/>
      <c r="E700" s="10"/>
      <c r="F700" s="10"/>
      <c r="G700" s="13"/>
      <c r="H700" s="15"/>
    </row>
    <row r="701" spans="1:8" ht="12.75">
      <c r="A701" s="12"/>
      <c r="B701" s="10"/>
      <c r="C701" s="10"/>
      <c r="D701" s="10"/>
      <c r="E701" s="10"/>
      <c r="F701" s="10"/>
      <c r="G701" s="13"/>
      <c r="H701" s="15"/>
    </row>
    <row r="702" spans="1:8" ht="12.75">
      <c r="A702" s="12"/>
      <c r="B702" s="10"/>
      <c r="C702" s="10"/>
      <c r="D702" s="10"/>
      <c r="E702" s="10"/>
      <c r="F702" s="10"/>
      <c r="G702" s="13"/>
      <c r="H702" s="15"/>
    </row>
    <row r="703" spans="1:8" ht="12.75">
      <c r="A703" s="12"/>
      <c r="B703" s="10"/>
      <c r="C703" s="10"/>
      <c r="D703" s="10"/>
      <c r="E703" s="10"/>
      <c r="F703" s="10"/>
      <c r="G703" s="13"/>
      <c r="H703" s="15"/>
    </row>
    <row r="704" spans="1:8" ht="12.75">
      <c r="A704" s="12"/>
      <c r="B704" s="10"/>
      <c r="C704" s="10"/>
      <c r="D704" s="10"/>
      <c r="E704" s="10"/>
      <c r="F704" s="10"/>
      <c r="G704" s="13"/>
      <c r="H704" s="15"/>
    </row>
    <row r="705" spans="1:8" ht="12.75">
      <c r="A705" s="12"/>
      <c r="B705" s="10"/>
      <c r="C705" s="10"/>
      <c r="D705" s="10"/>
      <c r="E705" s="10"/>
      <c r="F705" s="10"/>
      <c r="G705" s="13"/>
      <c r="H705" s="15"/>
    </row>
    <row r="706" spans="1:8" ht="12.75">
      <c r="A706" s="12"/>
      <c r="B706" s="10"/>
      <c r="C706" s="10"/>
      <c r="D706" s="10"/>
      <c r="E706" s="10"/>
      <c r="F706" s="10"/>
      <c r="G706" s="13"/>
      <c r="H706" s="15"/>
    </row>
    <row r="707" spans="1:8" ht="12.75">
      <c r="A707" s="12"/>
      <c r="B707" s="10"/>
      <c r="C707" s="10"/>
      <c r="D707" s="10"/>
      <c r="E707" s="10"/>
      <c r="F707" s="10"/>
      <c r="G707" s="13"/>
      <c r="H707" s="15"/>
    </row>
    <row r="708" spans="1:8" ht="12.75">
      <c r="A708" s="12"/>
      <c r="B708" s="10"/>
      <c r="C708" s="10"/>
      <c r="D708" s="10"/>
      <c r="E708" s="10"/>
      <c r="F708" s="10"/>
      <c r="G708" s="13"/>
      <c r="H708" s="15"/>
    </row>
    <row r="709" spans="1:8" ht="12.75">
      <c r="A709" s="12"/>
      <c r="B709" s="10"/>
      <c r="C709" s="10"/>
      <c r="D709" s="10"/>
      <c r="E709" s="10"/>
      <c r="F709" s="10"/>
      <c r="G709" s="13"/>
      <c r="H709" s="15"/>
    </row>
    <row r="710" spans="1:8" ht="12.75">
      <c r="A710" s="12"/>
      <c r="B710" s="10"/>
      <c r="C710" s="10"/>
      <c r="D710" s="10"/>
      <c r="E710" s="10"/>
      <c r="F710" s="10"/>
      <c r="G710" s="13"/>
      <c r="H710" s="15"/>
    </row>
    <row r="711" spans="1:8" ht="12.75">
      <c r="A711" s="12"/>
      <c r="B711" s="10"/>
      <c r="C711" s="10"/>
      <c r="D711" s="10"/>
      <c r="E711" s="10"/>
      <c r="F711" s="10"/>
      <c r="G711" s="13"/>
      <c r="H711" s="15"/>
    </row>
    <row r="712" spans="1:8" ht="12.75">
      <c r="A712" s="12"/>
      <c r="B712" s="10"/>
      <c r="C712" s="10"/>
      <c r="D712" s="10"/>
      <c r="E712" s="10"/>
      <c r="F712" s="10"/>
      <c r="G712" s="13"/>
      <c r="H712" s="15"/>
    </row>
    <row r="713" spans="1:8" ht="12.75">
      <c r="A713" s="12"/>
      <c r="B713" s="10"/>
      <c r="C713" s="10"/>
      <c r="D713" s="10"/>
      <c r="E713" s="10"/>
      <c r="F713" s="10"/>
      <c r="G713" s="13"/>
      <c r="H713" s="15"/>
    </row>
    <row r="714" spans="1:8" ht="12.75">
      <c r="A714" s="12"/>
      <c r="B714" s="10"/>
      <c r="C714" s="10"/>
      <c r="D714" s="10"/>
      <c r="E714" s="10"/>
      <c r="F714" s="10"/>
      <c r="G714" s="13"/>
      <c r="H714" s="15"/>
    </row>
    <row r="715" spans="1:8" ht="12.75">
      <c r="A715" s="12"/>
      <c r="B715" s="10"/>
      <c r="C715" s="10"/>
      <c r="D715" s="10"/>
      <c r="E715" s="10"/>
      <c r="F715" s="10"/>
      <c r="G715" s="13"/>
      <c r="H715" s="15"/>
    </row>
    <row r="716" spans="1:8" ht="12.75">
      <c r="A716" s="12"/>
      <c r="B716" s="10"/>
      <c r="C716" s="10"/>
      <c r="D716" s="10"/>
      <c r="E716" s="10"/>
      <c r="F716" s="10"/>
      <c r="G716" s="13"/>
      <c r="H716" s="15"/>
    </row>
    <row r="717" spans="1:8" ht="12.75">
      <c r="A717" s="12"/>
      <c r="B717" s="10"/>
      <c r="C717" s="10"/>
      <c r="D717" s="10"/>
      <c r="E717" s="10"/>
      <c r="F717" s="10"/>
      <c r="G717" s="13"/>
      <c r="H717" s="15"/>
    </row>
    <row r="718" spans="1:8" ht="12.75">
      <c r="A718" s="12"/>
      <c r="B718" s="10"/>
      <c r="C718" s="10"/>
      <c r="D718" s="10"/>
      <c r="E718" s="10"/>
      <c r="F718" s="10"/>
      <c r="G718" s="13"/>
      <c r="H718" s="15"/>
    </row>
    <row r="719" spans="1:8" ht="12.75">
      <c r="A719" s="12"/>
      <c r="B719" s="10"/>
      <c r="C719" s="10"/>
      <c r="D719" s="10"/>
      <c r="E719" s="10"/>
      <c r="F719" s="10"/>
      <c r="G719" s="13"/>
      <c r="H719" s="15"/>
    </row>
    <row r="720" spans="1:8" ht="12.75">
      <c r="A720" s="12"/>
      <c r="B720" s="10"/>
      <c r="C720" s="10"/>
      <c r="D720" s="10"/>
      <c r="E720" s="10"/>
      <c r="F720" s="10"/>
      <c r="G720" s="13"/>
      <c r="H720" s="15"/>
    </row>
    <row r="721" spans="1:8" ht="12.75">
      <c r="A721" s="12"/>
      <c r="B721" s="10"/>
      <c r="C721" s="10"/>
      <c r="D721" s="10"/>
      <c r="E721" s="10"/>
      <c r="F721" s="10"/>
      <c r="G721" s="13"/>
      <c r="H721" s="15"/>
    </row>
    <row r="722" spans="1:8" ht="12.75">
      <c r="A722" s="12"/>
      <c r="B722" s="10"/>
      <c r="C722" s="10"/>
      <c r="D722" s="10"/>
      <c r="E722" s="10"/>
      <c r="F722" s="10"/>
      <c r="G722" s="13"/>
      <c r="H722" s="15"/>
    </row>
    <row r="723" spans="1:8" ht="12.75">
      <c r="A723" s="12"/>
      <c r="B723" s="10"/>
      <c r="C723" s="10"/>
      <c r="D723" s="10"/>
      <c r="E723" s="10"/>
      <c r="F723" s="10"/>
      <c r="G723" s="13"/>
      <c r="H723" s="15"/>
    </row>
    <row r="724" spans="1:8" ht="12.75">
      <c r="A724" s="12"/>
      <c r="B724" s="10"/>
      <c r="C724" s="10"/>
      <c r="D724" s="10"/>
      <c r="E724" s="10"/>
      <c r="F724" s="10"/>
      <c r="G724" s="13"/>
      <c r="H724" s="15"/>
    </row>
    <row r="725" spans="1:8" ht="12.75">
      <c r="A725" s="12"/>
      <c r="B725" s="10"/>
      <c r="C725" s="10"/>
      <c r="D725" s="10"/>
      <c r="E725" s="10"/>
      <c r="F725" s="10"/>
      <c r="G725" s="13"/>
      <c r="H725" s="15"/>
    </row>
    <row r="726" spans="1:8" ht="12.75">
      <c r="A726" s="12"/>
      <c r="B726" s="10"/>
      <c r="C726" s="10"/>
      <c r="D726" s="10"/>
      <c r="E726" s="10"/>
      <c r="F726" s="10"/>
      <c r="G726" s="13"/>
      <c r="H726" s="15"/>
    </row>
    <row r="727" spans="1:8" ht="12.75">
      <c r="A727" s="12"/>
      <c r="B727" s="10"/>
      <c r="C727" s="10"/>
      <c r="D727" s="10"/>
      <c r="E727" s="10"/>
      <c r="F727" s="10"/>
      <c r="G727" s="13"/>
      <c r="H727" s="15"/>
    </row>
    <row r="728" spans="1:8" ht="12.75">
      <c r="A728" s="12"/>
      <c r="B728" s="10"/>
      <c r="C728" s="10"/>
      <c r="D728" s="10"/>
      <c r="E728" s="10"/>
      <c r="F728" s="10"/>
      <c r="G728" s="13"/>
      <c r="H728" s="15"/>
    </row>
    <row r="729" spans="1:8" ht="12.75">
      <c r="A729" s="12"/>
      <c r="B729" s="10"/>
      <c r="C729" s="10"/>
      <c r="D729" s="10"/>
      <c r="E729" s="10"/>
      <c r="F729" s="10"/>
      <c r="G729" s="13"/>
      <c r="H729" s="15"/>
    </row>
    <row r="730" spans="1:8" ht="12.75">
      <c r="A730" s="12"/>
      <c r="B730" s="10"/>
      <c r="C730" s="10"/>
      <c r="D730" s="10"/>
      <c r="E730" s="10"/>
      <c r="F730" s="10"/>
      <c r="G730" s="13"/>
      <c r="H730" s="15"/>
    </row>
    <row r="731" spans="1:8" ht="12.75">
      <c r="A731" s="12"/>
      <c r="B731" s="10"/>
      <c r="C731" s="10"/>
      <c r="D731" s="10"/>
      <c r="E731" s="10"/>
      <c r="F731" s="10"/>
      <c r="G731" s="13"/>
      <c r="H731" s="15"/>
    </row>
    <row r="732" spans="1:8" ht="12.75">
      <c r="A732" s="12"/>
      <c r="B732" s="10"/>
      <c r="C732" s="10"/>
      <c r="D732" s="10"/>
      <c r="E732" s="10"/>
      <c r="F732" s="10"/>
      <c r="G732" s="13"/>
      <c r="H732" s="15"/>
    </row>
    <row r="733" spans="1:8" ht="12.75">
      <c r="A733" s="12"/>
      <c r="B733" s="10"/>
      <c r="C733" s="10"/>
      <c r="D733" s="10"/>
      <c r="E733" s="10"/>
      <c r="F733" s="10"/>
      <c r="G733" s="13"/>
      <c r="H733" s="15"/>
    </row>
    <row r="734" spans="1:8" ht="12.75">
      <c r="A734" s="12"/>
      <c r="B734" s="10"/>
      <c r="C734" s="10"/>
      <c r="D734" s="10"/>
      <c r="E734" s="10"/>
      <c r="F734" s="10"/>
      <c r="G734" s="13"/>
      <c r="H734" s="15"/>
    </row>
    <row r="735" spans="1:8" ht="12.75">
      <c r="A735" s="12"/>
      <c r="B735" s="10"/>
      <c r="C735" s="10"/>
      <c r="D735" s="10"/>
      <c r="E735" s="10"/>
      <c r="F735" s="10"/>
      <c r="G735" s="13"/>
      <c r="H735" s="15"/>
    </row>
    <row r="736" spans="1:8" ht="12.75">
      <c r="A736" s="12"/>
      <c r="B736" s="10"/>
      <c r="C736" s="10"/>
      <c r="D736" s="10"/>
      <c r="E736" s="10"/>
      <c r="F736" s="10"/>
      <c r="G736" s="13"/>
      <c r="H736" s="15"/>
    </row>
    <row r="737" spans="1:8" ht="12.75">
      <c r="A737" s="12"/>
      <c r="B737" s="10"/>
      <c r="C737" s="10"/>
      <c r="D737" s="10"/>
      <c r="E737" s="10"/>
      <c r="F737" s="10"/>
      <c r="G737" s="13"/>
      <c r="H737" s="15"/>
    </row>
    <row r="738" spans="1:8" ht="12.75">
      <c r="A738" s="12"/>
      <c r="B738" s="10"/>
      <c r="C738" s="10"/>
      <c r="D738" s="10"/>
      <c r="E738" s="10"/>
      <c r="F738" s="10"/>
      <c r="G738" s="13"/>
      <c r="H738" s="15"/>
    </row>
    <row r="739" spans="1:8" ht="12.75">
      <c r="A739" s="12"/>
      <c r="B739" s="10"/>
      <c r="C739" s="10"/>
      <c r="D739" s="10"/>
      <c r="E739" s="10"/>
      <c r="F739" s="10"/>
      <c r="G739" s="13"/>
      <c r="H739" s="15"/>
    </row>
    <row r="740" spans="1:8" ht="12.75">
      <c r="A740" s="12"/>
      <c r="B740" s="10"/>
      <c r="C740" s="10"/>
      <c r="D740" s="10"/>
      <c r="E740" s="10"/>
      <c r="F740" s="10"/>
      <c r="G740" s="13"/>
      <c r="H740" s="15"/>
    </row>
    <row r="741" spans="1:8" ht="12.75">
      <c r="A741" s="12"/>
      <c r="B741" s="10"/>
      <c r="C741" s="10"/>
      <c r="D741" s="10"/>
      <c r="E741" s="10"/>
      <c r="F741" s="10"/>
      <c r="G741" s="13"/>
      <c r="H741" s="15"/>
    </row>
    <row r="742" spans="1:8" ht="12.75">
      <c r="A742" s="12"/>
      <c r="B742" s="10"/>
      <c r="C742" s="10"/>
      <c r="D742" s="10"/>
      <c r="E742" s="10"/>
      <c r="F742" s="10"/>
      <c r="G742" s="13"/>
      <c r="H742" s="15"/>
    </row>
    <row r="743" spans="1:8" ht="12.75">
      <c r="A743" s="12"/>
      <c r="B743" s="10"/>
      <c r="C743" s="10"/>
      <c r="D743" s="10"/>
      <c r="E743" s="10"/>
      <c r="F743" s="10"/>
      <c r="G743" s="13"/>
      <c r="H743" s="15"/>
    </row>
    <row r="744" spans="1:8" ht="12.75">
      <c r="A744" s="12"/>
      <c r="B744" s="10"/>
      <c r="C744" s="10"/>
      <c r="D744" s="10"/>
      <c r="E744" s="10"/>
      <c r="F744" s="10"/>
      <c r="G744" s="13"/>
      <c r="H744" s="15"/>
    </row>
    <row r="745" spans="1:8" ht="12.75">
      <c r="A745" s="12"/>
      <c r="B745" s="10"/>
      <c r="C745" s="10"/>
      <c r="D745" s="10"/>
      <c r="E745" s="10"/>
      <c r="F745" s="10"/>
      <c r="G745" s="13"/>
      <c r="H745" s="15"/>
    </row>
    <row r="746" spans="1:8" ht="12.75">
      <c r="A746" s="12"/>
      <c r="B746" s="10"/>
      <c r="C746" s="10"/>
      <c r="D746" s="10"/>
      <c r="E746" s="10"/>
      <c r="F746" s="10"/>
      <c r="G746" s="13"/>
      <c r="H746" s="15"/>
    </row>
    <row r="747" spans="1:8" ht="12.75">
      <c r="A747" s="12"/>
      <c r="B747" s="10"/>
      <c r="C747" s="10"/>
      <c r="D747" s="10"/>
      <c r="E747" s="10"/>
      <c r="F747" s="10"/>
      <c r="G747" s="13"/>
      <c r="H747" s="15"/>
    </row>
    <row r="748" spans="1:8" ht="12.75">
      <c r="A748" s="12"/>
      <c r="B748" s="10"/>
      <c r="C748" s="10"/>
      <c r="D748" s="10"/>
      <c r="E748" s="10"/>
      <c r="F748" s="10"/>
      <c r="G748" s="13"/>
      <c r="H748" s="15"/>
    </row>
    <row r="749" spans="1:8" ht="12.75">
      <c r="A749" s="12"/>
      <c r="B749" s="10"/>
      <c r="C749" s="10"/>
      <c r="D749" s="10"/>
      <c r="E749" s="10"/>
      <c r="F749" s="10"/>
      <c r="G749" s="13"/>
      <c r="H749" s="15"/>
    </row>
    <row r="750" spans="1:8" ht="12.75">
      <c r="A750" s="12"/>
      <c r="B750" s="10"/>
      <c r="C750" s="10"/>
      <c r="D750" s="10"/>
      <c r="E750" s="10"/>
      <c r="F750" s="10"/>
      <c r="G750" s="13"/>
      <c r="H750" s="15"/>
    </row>
    <row r="751" spans="1:8" ht="12.75">
      <c r="A751" s="12"/>
      <c r="B751" s="10"/>
      <c r="C751" s="10"/>
      <c r="D751" s="10"/>
      <c r="E751" s="10"/>
      <c r="F751" s="10"/>
      <c r="G751" s="13"/>
      <c r="H751" s="15"/>
    </row>
    <row r="752" spans="1:8" ht="12.75">
      <c r="A752" s="12"/>
      <c r="B752" s="10"/>
      <c r="C752" s="10"/>
      <c r="D752" s="10"/>
      <c r="E752" s="10"/>
      <c r="F752" s="10"/>
      <c r="G752" s="13"/>
      <c r="H752" s="15"/>
    </row>
    <row r="753" spans="1:8" ht="12.75">
      <c r="A753" s="12"/>
      <c r="B753" s="10"/>
      <c r="C753" s="10"/>
      <c r="D753" s="10"/>
      <c r="E753" s="10"/>
      <c r="F753" s="10"/>
      <c r="G753" s="13"/>
      <c r="H753" s="15"/>
    </row>
    <row r="754" spans="1:8" ht="12.75">
      <c r="A754" s="12"/>
      <c r="B754" s="10"/>
      <c r="C754" s="10"/>
      <c r="D754" s="10"/>
      <c r="E754" s="10"/>
      <c r="F754" s="10"/>
      <c r="G754" s="13"/>
      <c r="H754" s="15"/>
    </row>
    <row r="755" spans="1:8" ht="12.75">
      <c r="A755" s="12"/>
      <c r="B755" s="10"/>
      <c r="C755" s="10"/>
      <c r="D755" s="10"/>
      <c r="E755" s="10"/>
      <c r="F755" s="10"/>
      <c r="G755" s="13"/>
      <c r="H755" s="15"/>
    </row>
    <row r="756" spans="1:8" ht="12.75">
      <c r="A756" s="12"/>
      <c r="B756" s="10"/>
      <c r="C756" s="10"/>
      <c r="D756" s="10"/>
      <c r="E756" s="10"/>
      <c r="F756" s="10"/>
      <c r="G756" s="13"/>
      <c r="H756" s="15"/>
    </row>
    <row r="757" spans="1:8" ht="12.75">
      <c r="A757" s="12"/>
      <c r="B757" s="10"/>
      <c r="C757" s="10"/>
      <c r="D757" s="10"/>
      <c r="E757" s="10"/>
      <c r="F757" s="10"/>
      <c r="G757" s="13"/>
      <c r="H757" s="15"/>
    </row>
    <row r="758" spans="1:8" ht="12.75">
      <c r="A758" s="12"/>
      <c r="B758" s="10"/>
      <c r="C758" s="10"/>
      <c r="D758" s="10"/>
      <c r="E758" s="10"/>
      <c r="F758" s="10"/>
      <c r="G758" s="13"/>
      <c r="H758" s="15"/>
    </row>
    <row r="759" spans="1:8" ht="12.75">
      <c r="A759" s="12"/>
      <c r="B759" s="10"/>
      <c r="C759" s="10"/>
      <c r="D759" s="10"/>
      <c r="E759" s="10"/>
      <c r="F759" s="10"/>
      <c r="G759" s="13"/>
      <c r="H759" s="15"/>
    </row>
    <row r="760" spans="1:8" ht="12.75">
      <c r="A760" s="12"/>
      <c r="B760" s="10"/>
      <c r="C760" s="10"/>
      <c r="D760" s="10"/>
      <c r="E760" s="10"/>
      <c r="F760" s="10"/>
      <c r="G760" s="13"/>
      <c r="H760" s="15"/>
    </row>
    <row r="761" spans="1:8" ht="12.75">
      <c r="A761" s="12"/>
      <c r="B761" s="10"/>
      <c r="C761" s="10"/>
      <c r="D761" s="10"/>
      <c r="E761" s="10"/>
      <c r="F761" s="10"/>
      <c r="G761" s="13"/>
      <c r="H761" s="15"/>
    </row>
    <row r="762" spans="1:8" ht="12.75">
      <c r="A762" s="12"/>
      <c r="B762" s="10"/>
      <c r="C762" s="10"/>
      <c r="D762" s="10"/>
      <c r="E762" s="10"/>
      <c r="F762" s="10"/>
      <c r="G762" s="13"/>
      <c r="H762" s="15"/>
    </row>
    <row r="763" spans="1:8" ht="12.75">
      <c r="A763" s="12"/>
      <c r="B763" s="10"/>
      <c r="C763" s="10"/>
      <c r="D763" s="10"/>
      <c r="E763" s="10"/>
      <c r="F763" s="10"/>
      <c r="G763" s="13"/>
      <c r="H763" s="15"/>
    </row>
    <row r="764" spans="1:8" ht="12.75">
      <c r="A764" s="12"/>
      <c r="B764" s="10"/>
      <c r="C764" s="10"/>
      <c r="D764" s="10"/>
      <c r="E764" s="10"/>
      <c r="F764" s="10"/>
      <c r="G764" s="13"/>
      <c r="H764" s="15"/>
    </row>
    <row r="765" spans="1:8" ht="12.75">
      <c r="A765" s="12"/>
      <c r="B765" s="10"/>
      <c r="C765" s="10"/>
      <c r="D765" s="10"/>
      <c r="E765" s="10"/>
      <c r="F765" s="10"/>
      <c r="G765" s="13"/>
      <c r="H765" s="15"/>
    </row>
    <row r="766" spans="1:8" ht="12.75">
      <c r="A766" s="12"/>
      <c r="B766" s="10"/>
      <c r="C766" s="10"/>
      <c r="D766" s="10"/>
      <c r="E766" s="10"/>
      <c r="F766" s="10"/>
      <c r="G766" s="13"/>
      <c r="H766" s="15"/>
    </row>
    <row r="767" spans="1:8" ht="12.75">
      <c r="A767" s="12"/>
      <c r="B767" s="10"/>
      <c r="C767" s="10"/>
      <c r="D767" s="10"/>
      <c r="E767" s="10"/>
      <c r="F767" s="10"/>
      <c r="G767" s="13"/>
      <c r="H767" s="15"/>
    </row>
    <row r="768" spans="1:8" ht="12.75">
      <c r="A768" s="12"/>
      <c r="B768" s="10"/>
      <c r="C768" s="10"/>
      <c r="D768" s="10"/>
      <c r="E768" s="10"/>
      <c r="F768" s="10"/>
      <c r="G768" s="13"/>
      <c r="H768" s="15"/>
    </row>
    <row r="769" spans="1:8" ht="12.75">
      <c r="A769" s="12"/>
      <c r="B769" s="10"/>
      <c r="C769" s="10"/>
      <c r="D769" s="10"/>
      <c r="E769" s="10"/>
      <c r="F769" s="10"/>
      <c r="G769" s="13"/>
      <c r="H769" s="15"/>
    </row>
    <row r="770" spans="1:8" ht="12.75">
      <c r="A770" s="12"/>
      <c r="B770" s="10"/>
      <c r="C770" s="10"/>
      <c r="D770" s="10"/>
      <c r="E770" s="10"/>
      <c r="F770" s="10"/>
      <c r="G770" s="13"/>
      <c r="H770" s="15"/>
    </row>
    <row r="771" spans="1:8" ht="12.75">
      <c r="A771" s="12"/>
      <c r="B771" s="10"/>
      <c r="C771" s="10"/>
      <c r="D771" s="10"/>
      <c r="E771" s="10"/>
      <c r="F771" s="10"/>
      <c r="G771" s="13"/>
      <c r="H771" s="15"/>
    </row>
    <row r="772" spans="1:8" ht="12.75">
      <c r="A772" s="12"/>
      <c r="B772" s="10"/>
      <c r="C772" s="10"/>
      <c r="D772" s="10"/>
      <c r="E772" s="10"/>
      <c r="F772" s="10"/>
      <c r="G772" s="13"/>
      <c r="H772" s="15"/>
    </row>
    <row r="773" spans="1:8" ht="12.75">
      <c r="A773" s="12"/>
      <c r="B773" s="10"/>
      <c r="C773" s="10"/>
      <c r="D773" s="10"/>
      <c r="E773" s="10"/>
      <c r="F773" s="10"/>
      <c r="G773" s="13"/>
      <c r="H773" s="15"/>
    </row>
    <row r="774" spans="1:8" ht="12.75">
      <c r="A774" s="12"/>
      <c r="B774" s="10"/>
      <c r="C774" s="10"/>
      <c r="D774" s="10"/>
      <c r="E774" s="10"/>
      <c r="F774" s="10"/>
      <c r="G774" s="13"/>
      <c r="H774" s="15"/>
    </row>
    <row r="775" spans="1:8" ht="12.75">
      <c r="A775" s="12"/>
      <c r="B775" s="10"/>
      <c r="C775" s="10"/>
      <c r="D775" s="10"/>
      <c r="E775" s="10"/>
      <c r="F775" s="10"/>
      <c r="G775" s="13"/>
      <c r="H775" s="15"/>
    </row>
    <row r="776" spans="1:8" ht="12.75">
      <c r="A776" s="12"/>
      <c r="B776" s="10"/>
      <c r="C776" s="10"/>
      <c r="D776" s="10"/>
      <c r="E776" s="10"/>
      <c r="F776" s="10"/>
      <c r="G776" s="13"/>
      <c r="H776" s="15"/>
    </row>
    <row r="777" spans="1:8" ht="12.75">
      <c r="A777" s="12"/>
      <c r="B777" s="10"/>
      <c r="C777" s="10"/>
      <c r="D777" s="10"/>
      <c r="E777" s="10"/>
      <c r="F777" s="10"/>
      <c r="G777" s="13"/>
      <c r="H777" s="15"/>
    </row>
    <row r="778" spans="1:8" ht="12.75">
      <c r="A778" s="12"/>
      <c r="B778" s="10"/>
      <c r="C778" s="10"/>
      <c r="D778" s="10"/>
      <c r="E778" s="10"/>
      <c r="F778" s="10"/>
      <c r="G778" s="13"/>
      <c r="H778" s="15"/>
    </row>
    <row r="779" spans="1:8" ht="12.75">
      <c r="A779" s="12"/>
      <c r="B779" s="10"/>
      <c r="C779" s="10"/>
      <c r="D779" s="10"/>
      <c r="E779" s="10"/>
      <c r="F779" s="10"/>
      <c r="G779" s="13"/>
      <c r="H779" s="15"/>
    </row>
    <row r="780" spans="1:8" ht="12.75">
      <c r="A780" s="12"/>
      <c r="B780" s="10"/>
      <c r="C780" s="10"/>
      <c r="D780" s="10"/>
      <c r="E780" s="10"/>
      <c r="F780" s="10"/>
      <c r="G780" s="13"/>
      <c r="H780" s="15"/>
    </row>
    <row r="781" spans="1:8" ht="12.75">
      <c r="A781" s="12"/>
      <c r="B781" s="10"/>
      <c r="C781" s="10"/>
      <c r="D781" s="10"/>
      <c r="E781" s="10"/>
      <c r="F781" s="10"/>
      <c r="G781" s="13"/>
      <c r="H781" s="15"/>
    </row>
    <row r="782" spans="1:8" ht="12.75">
      <c r="A782" s="12"/>
      <c r="B782" s="10"/>
      <c r="C782" s="10"/>
      <c r="D782" s="10"/>
      <c r="E782" s="10"/>
      <c r="F782" s="10"/>
      <c r="G782" s="13"/>
      <c r="H782" s="15"/>
    </row>
    <row r="783" spans="1:8" ht="12.75">
      <c r="A783" s="12"/>
      <c r="B783" s="10"/>
      <c r="C783" s="10"/>
      <c r="D783" s="10"/>
      <c r="E783" s="10"/>
      <c r="F783" s="10"/>
      <c r="G783" s="13"/>
      <c r="H783" s="15"/>
    </row>
    <row r="784" spans="1:8" ht="12.75">
      <c r="A784" s="12"/>
      <c r="B784" s="10"/>
      <c r="C784" s="10"/>
      <c r="D784" s="10"/>
      <c r="E784" s="10"/>
      <c r="F784" s="10"/>
      <c r="G784" s="13"/>
      <c r="H784" s="15"/>
    </row>
    <row r="785" spans="1:8" ht="12.75">
      <c r="A785" s="12"/>
      <c r="B785" s="10"/>
      <c r="C785" s="10"/>
      <c r="D785" s="10"/>
      <c r="E785" s="10"/>
      <c r="F785" s="10"/>
      <c r="G785" s="13"/>
      <c r="H785" s="15"/>
    </row>
    <row r="786" spans="1:8" ht="12.75">
      <c r="A786" s="12"/>
      <c r="B786" s="10"/>
      <c r="C786" s="10"/>
      <c r="D786" s="10"/>
      <c r="E786" s="10"/>
      <c r="F786" s="10"/>
      <c r="G786" s="13"/>
      <c r="H786" s="15"/>
    </row>
    <row r="787" spans="1:8" ht="12.75">
      <c r="A787" s="12"/>
      <c r="B787" s="10"/>
      <c r="C787" s="10"/>
      <c r="D787" s="10"/>
      <c r="E787" s="10"/>
      <c r="F787" s="10"/>
      <c r="G787" s="13"/>
      <c r="H787" s="15"/>
    </row>
    <row r="788" spans="1:8" ht="12.75">
      <c r="A788" s="12"/>
      <c r="B788" s="10"/>
      <c r="C788" s="10"/>
      <c r="D788" s="10"/>
      <c r="E788" s="10"/>
      <c r="F788" s="10"/>
      <c r="G788" s="13"/>
      <c r="H788" s="15"/>
    </row>
    <row r="789" spans="1:8" ht="12.75">
      <c r="A789" s="12"/>
      <c r="B789" s="10"/>
      <c r="C789" s="10"/>
      <c r="D789" s="10"/>
      <c r="E789" s="10"/>
      <c r="F789" s="10"/>
      <c r="G789" s="13"/>
      <c r="H789" s="15"/>
    </row>
    <row r="790" spans="1:8" ht="12.75">
      <c r="A790" s="12"/>
      <c r="B790" s="10"/>
      <c r="C790" s="10"/>
      <c r="D790" s="10"/>
      <c r="E790" s="10"/>
      <c r="F790" s="10"/>
      <c r="G790" s="13"/>
      <c r="H790" s="15"/>
    </row>
    <row r="791" spans="1:8" ht="12.75">
      <c r="A791" s="12"/>
      <c r="B791" s="10"/>
      <c r="C791" s="10"/>
      <c r="D791" s="10"/>
      <c r="E791" s="10"/>
      <c r="F791" s="10"/>
      <c r="G791" s="13"/>
      <c r="H791" s="15"/>
    </row>
    <row r="792" spans="1:8" ht="12.75">
      <c r="A792" s="12"/>
      <c r="B792" s="10"/>
      <c r="C792" s="10"/>
      <c r="D792" s="10"/>
      <c r="E792" s="10"/>
      <c r="F792" s="10"/>
      <c r="G792" s="13"/>
      <c r="H792" s="15"/>
    </row>
    <row r="793" spans="1:8" ht="12.75">
      <c r="A793" s="12"/>
      <c r="B793" s="10"/>
      <c r="C793" s="10"/>
      <c r="D793" s="10"/>
      <c r="E793" s="10"/>
      <c r="F793" s="10"/>
      <c r="G793" s="13"/>
      <c r="H793" s="15"/>
    </row>
    <row r="794" spans="1:8" ht="12.75">
      <c r="A794" s="12"/>
      <c r="B794" s="10"/>
      <c r="C794" s="10"/>
      <c r="D794" s="10"/>
      <c r="E794" s="10"/>
      <c r="F794" s="10"/>
      <c r="G794" s="13"/>
      <c r="H794" s="15"/>
    </row>
    <row r="795" spans="1:8" ht="12.75">
      <c r="A795" s="12"/>
      <c r="B795" s="10"/>
      <c r="C795" s="10"/>
      <c r="D795" s="10"/>
      <c r="E795" s="10"/>
      <c r="F795" s="10"/>
      <c r="G795" s="13"/>
      <c r="H795" s="15"/>
    </row>
    <row r="796" spans="1:8" ht="12.75">
      <c r="A796" s="12"/>
      <c r="B796" s="10"/>
      <c r="C796" s="10"/>
      <c r="D796" s="10"/>
      <c r="E796" s="10"/>
      <c r="F796" s="10"/>
      <c r="G796" s="13"/>
      <c r="H796" s="15"/>
    </row>
    <row r="797" spans="1:8" ht="12.75">
      <c r="A797" s="12"/>
      <c r="B797" s="10"/>
      <c r="C797" s="10"/>
      <c r="D797" s="10"/>
      <c r="E797" s="10"/>
      <c r="F797" s="10"/>
      <c r="G797" s="13"/>
      <c r="H797" s="15"/>
    </row>
    <row r="798" spans="1:8" ht="12.75">
      <c r="A798" s="12"/>
      <c r="B798" s="10"/>
      <c r="C798" s="10"/>
      <c r="D798" s="10"/>
      <c r="E798" s="10"/>
      <c r="F798" s="10"/>
      <c r="G798" s="13"/>
      <c r="H798" s="15"/>
    </row>
    <row r="799" spans="1:8" ht="12.75">
      <c r="A799" s="12"/>
      <c r="B799" s="10"/>
      <c r="C799" s="10"/>
      <c r="D799" s="10"/>
      <c r="E799" s="10"/>
      <c r="F799" s="10"/>
      <c r="G799" s="13"/>
      <c r="H799" s="15"/>
    </row>
    <row r="800" spans="1:8" ht="12.75">
      <c r="A800" s="12"/>
      <c r="B800" s="10"/>
      <c r="C800" s="10"/>
      <c r="D800" s="10"/>
      <c r="E800" s="10"/>
      <c r="F800" s="10"/>
      <c r="G800" s="13"/>
      <c r="H800" s="15"/>
    </row>
    <row r="801" spans="1:8" ht="12.75">
      <c r="A801" s="12"/>
      <c r="B801" s="10"/>
      <c r="C801" s="10"/>
      <c r="D801" s="10"/>
      <c r="E801" s="10"/>
      <c r="F801" s="10"/>
      <c r="G801" s="13"/>
      <c r="H801" s="15"/>
    </row>
    <row r="802" spans="1:8" ht="12.75">
      <c r="A802" s="12"/>
      <c r="B802" s="10"/>
      <c r="C802" s="10"/>
      <c r="D802" s="10"/>
      <c r="E802" s="10"/>
      <c r="F802" s="10"/>
      <c r="G802" s="13"/>
      <c r="H802" s="15"/>
    </row>
    <row r="803" spans="1:8" ht="12.75">
      <c r="A803" s="12"/>
      <c r="B803" s="10"/>
      <c r="C803" s="10"/>
      <c r="D803" s="10"/>
      <c r="E803" s="10"/>
      <c r="F803" s="10"/>
      <c r="G803" s="13"/>
      <c r="H803" s="15"/>
    </row>
    <row r="804" spans="1:8" ht="12.75">
      <c r="A804" s="12"/>
      <c r="B804" s="10"/>
      <c r="C804" s="10"/>
      <c r="D804" s="10"/>
      <c r="E804" s="10"/>
      <c r="F804" s="10"/>
      <c r="G804" s="13"/>
      <c r="H804" s="15"/>
    </row>
    <row r="805" spans="1:8" ht="12.75">
      <c r="A805" s="12"/>
      <c r="B805" s="10"/>
      <c r="C805" s="10"/>
      <c r="D805" s="10"/>
      <c r="E805" s="10"/>
      <c r="F805" s="10"/>
      <c r="G805" s="13"/>
      <c r="H805" s="15"/>
    </row>
    <row r="806" spans="1:8" ht="12.75">
      <c r="A806" s="12"/>
      <c r="B806" s="10"/>
      <c r="C806" s="10"/>
      <c r="D806" s="10"/>
      <c r="E806" s="10"/>
      <c r="F806" s="10"/>
      <c r="G806" s="13"/>
      <c r="H806" s="15"/>
    </row>
    <row r="807" spans="1:8" ht="12.75">
      <c r="A807" s="12"/>
      <c r="B807" s="10"/>
      <c r="C807" s="10"/>
      <c r="D807" s="10"/>
      <c r="E807" s="10"/>
      <c r="F807" s="10"/>
      <c r="G807" s="13"/>
      <c r="H807" s="15"/>
    </row>
    <row r="808" spans="1:8" ht="12.75">
      <c r="A808" s="12"/>
      <c r="B808" s="10"/>
      <c r="C808" s="10"/>
      <c r="D808" s="10"/>
      <c r="E808" s="10"/>
      <c r="F808" s="10"/>
      <c r="G808" s="13"/>
      <c r="H808" s="15"/>
    </row>
    <row r="809" spans="1:8" ht="12.75">
      <c r="A809" s="12"/>
      <c r="B809" s="10"/>
      <c r="C809" s="10"/>
      <c r="D809" s="10"/>
      <c r="E809" s="10"/>
      <c r="F809" s="10"/>
      <c r="G809" s="13"/>
      <c r="H809" s="15"/>
    </row>
    <row r="810" spans="1:8" ht="12.75">
      <c r="A810" s="12"/>
      <c r="B810" s="10"/>
      <c r="C810" s="10"/>
      <c r="D810" s="10"/>
      <c r="E810" s="10"/>
      <c r="F810" s="10"/>
      <c r="G810" s="13"/>
      <c r="H810" s="15"/>
    </row>
    <row r="811" spans="1:8" ht="12.75">
      <c r="A811" s="12"/>
      <c r="B811" s="10"/>
      <c r="C811" s="10"/>
      <c r="D811" s="10"/>
      <c r="E811" s="10"/>
      <c r="F811" s="10"/>
      <c r="G811" s="13"/>
      <c r="H811" s="15"/>
    </row>
    <row r="812" spans="1:8" ht="12.75">
      <c r="A812" s="12"/>
      <c r="B812" s="10"/>
      <c r="C812" s="10"/>
      <c r="D812" s="10"/>
      <c r="E812" s="10"/>
      <c r="F812" s="10"/>
      <c r="G812" s="13"/>
      <c r="H812" s="15"/>
    </row>
    <row r="813" spans="1:8" ht="12.75">
      <c r="A813" s="12"/>
      <c r="B813" s="10"/>
      <c r="C813" s="10"/>
      <c r="D813" s="10"/>
      <c r="E813" s="10"/>
      <c r="F813" s="10"/>
      <c r="G813" s="13"/>
      <c r="H813" s="15"/>
    </row>
    <row r="814" spans="1:8" ht="12.75">
      <c r="A814" s="12"/>
      <c r="B814" s="10"/>
      <c r="C814" s="10"/>
      <c r="D814" s="10"/>
      <c r="E814" s="10"/>
      <c r="F814" s="10"/>
      <c r="G814" s="13"/>
      <c r="H814" s="15"/>
    </row>
    <row r="815" spans="1:8" ht="12.75">
      <c r="A815" s="12"/>
      <c r="B815" s="10"/>
      <c r="C815" s="10"/>
      <c r="D815" s="10"/>
      <c r="E815" s="10"/>
      <c r="F815" s="10"/>
      <c r="G815" s="13"/>
      <c r="H815" s="15"/>
    </row>
    <row r="816" spans="1:8" ht="12.75">
      <c r="A816" s="12"/>
      <c r="B816" s="10"/>
      <c r="C816" s="10"/>
      <c r="D816" s="10"/>
      <c r="E816" s="10"/>
      <c r="F816" s="10"/>
      <c r="G816" s="13"/>
      <c r="H816" s="15"/>
    </row>
    <row r="817" spans="1:8" ht="12.75">
      <c r="A817" s="12"/>
      <c r="B817" s="10"/>
      <c r="C817" s="10"/>
      <c r="D817" s="10"/>
      <c r="E817" s="10"/>
      <c r="F817" s="10"/>
      <c r="G817" s="13"/>
      <c r="H817" s="15"/>
    </row>
    <row r="818" spans="1:8" ht="12.75">
      <c r="A818" s="12"/>
      <c r="B818" s="10"/>
      <c r="C818" s="10"/>
      <c r="D818" s="10"/>
      <c r="E818" s="10"/>
      <c r="F818" s="10"/>
      <c r="G818" s="13"/>
      <c r="H818" s="15"/>
    </row>
    <row r="819" spans="1:8" ht="12.75">
      <c r="A819" s="12"/>
      <c r="B819" s="10"/>
      <c r="C819" s="10"/>
      <c r="D819" s="10"/>
      <c r="E819" s="10"/>
      <c r="F819" s="10"/>
      <c r="G819" s="13"/>
      <c r="H819" s="15"/>
    </row>
    <row r="820" spans="1:8" ht="12.75">
      <c r="A820" s="12"/>
      <c r="B820" s="10"/>
      <c r="C820" s="10"/>
      <c r="D820" s="10"/>
      <c r="E820" s="10"/>
      <c r="F820" s="10"/>
      <c r="G820" s="13"/>
      <c r="H820" s="15"/>
    </row>
    <row r="821" spans="1:8" ht="12.75">
      <c r="A821" s="12"/>
      <c r="B821" s="10"/>
      <c r="C821" s="10"/>
      <c r="D821" s="10"/>
      <c r="E821" s="10"/>
      <c r="F821" s="10"/>
      <c r="G821" s="13"/>
      <c r="H821" s="15"/>
    </row>
    <row r="822" spans="1:8" ht="12.75">
      <c r="A822" s="12"/>
      <c r="B822" s="10"/>
      <c r="C822" s="10"/>
      <c r="D822" s="10"/>
      <c r="E822" s="10"/>
      <c r="F822" s="10"/>
      <c r="G822" s="13"/>
      <c r="H822" s="15"/>
    </row>
    <row r="823" spans="1:8" ht="12.75">
      <c r="A823" s="12"/>
      <c r="B823" s="10"/>
      <c r="C823" s="10"/>
      <c r="D823" s="10"/>
      <c r="E823" s="10"/>
      <c r="F823" s="10"/>
      <c r="G823" s="13"/>
      <c r="H823" s="15"/>
    </row>
    <row r="824" spans="1:8" ht="12.75">
      <c r="A824" s="12"/>
      <c r="B824" s="10"/>
      <c r="C824" s="10"/>
      <c r="D824" s="10"/>
      <c r="E824" s="10"/>
      <c r="F824" s="10"/>
      <c r="G824" s="13"/>
      <c r="H824" s="15"/>
    </row>
    <row r="825" spans="1:8" ht="12.75">
      <c r="A825" s="12"/>
      <c r="B825" s="10"/>
      <c r="C825" s="10"/>
      <c r="D825" s="10"/>
      <c r="E825" s="10"/>
      <c r="F825" s="10"/>
      <c r="G825" s="13"/>
      <c r="H825" s="15"/>
    </row>
    <row r="826" spans="1:8" ht="12.75">
      <c r="A826" s="12"/>
      <c r="B826" s="10"/>
      <c r="C826" s="10"/>
      <c r="D826" s="10"/>
      <c r="E826" s="10"/>
      <c r="F826" s="10"/>
      <c r="G826" s="13"/>
      <c r="H826" s="15"/>
    </row>
    <row r="827" spans="1:8" ht="12.75">
      <c r="A827" s="12"/>
      <c r="B827" s="10"/>
      <c r="C827" s="10"/>
      <c r="D827" s="10"/>
      <c r="E827" s="10"/>
      <c r="F827" s="10"/>
      <c r="G827" s="13"/>
      <c r="H827" s="15"/>
    </row>
    <row r="828" spans="1:8" ht="12.75">
      <c r="A828" s="12"/>
      <c r="B828" s="10"/>
      <c r="C828" s="10"/>
      <c r="D828" s="10"/>
      <c r="E828" s="10"/>
      <c r="F828" s="10"/>
      <c r="G828" s="13"/>
      <c r="H828" s="15"/>
    </row>
    <row r="829" spans="1:8" ht="12.75">
      <c r="A829" s="12"/>
      <c r="B829" s="10"/>
      <c r="C829" s="10"/>
      <c r="D829" s="10"/>
      <c r="E829" s="10"/>
      <c r="F829" s="10"/>
      <c r="G829" s="13"/>
      <c r="H829" s="15"/>
    </row>
    <row r="830" spans="1:8" ht="12.75">
      <c r="A830" s="12"/>
      <c r="B830" s="10"/>
      <c r="C830" s="10"/>
      <c r="D830" s="10"/>
      <c r="E830" s="10"/>
      <c r="F830" s="10"/>
      <c r="G830" s="13"/>
      <c r="H830" s="15"/>
    </row>
    <row r="831" spans="1:8" ht="12.75">
      <c r="A831" s="12"/>
      <c r="B831" s="10"/>
      <c r="C831" s="10"/>
      <c r="D831" s="10"/>
      <c r="E831" s="10"/>
      <c r="F831" s="10"/>
      <c r="G831" s="13"/>
      <c r="H831" s="15"/>
    </row>
    <row r="832" spans="1:8" ht="12.75">
      <c r="A832" s="12"/>
      <c r="B832" s="10"/>
      <c r="C832" s="10"/>
      <c r="D832" s="10"/>
      <c r="E832" s="10"/>
      <c r="F832" s="10"/>
      <c r="G832" s="13"/>
      <c r="H832" s="15"/>
    </row>
    <row r="833" spans="1:8" ht="12.75">
      <c r="A833" s="12"/>
      <c r="B833" s="10"/>
      <c r="C833" s="10"/>
      <c r="D833" s="10"/>
      <c r="E833" s="10"/>
      <c r="F833" s="10"/>
      <c r="G833" s="13"/>
      <c r="H833" s="15"/>
    </row>
    <row r="834" spans="1:8" ht="12.75">
      <c r="A834" s="12"/>
      <c r="B834" s="10"/>
      <c r="C834" s="10"/>
      <c r="D834" s="10"/>
      <c r="E834" s="10"/>
      <c r="F834" s="10"/>
      <c r="G834" s="13"/>
      <c r="H834" s="15"/>
    </row>
    <row r="835" spans="1:8" ht="12.75">
      <c r="A835" s="12"/>
      <c r="B835" s="10"/>
      <c r="C835" s="10"/>
      <c r="D835" s="10"/>
      <c r="E835" s="10"/>
      <c r="F835" s="10"/>
      <c r="G835" s="13"/>
      <c r="H835" s="15"/>
    </row>
    <row r="836" spans="1:8" ht="12.75">
      <c r="A836" s="12"/>
      <c r="B836" s="10"/>
      <c r="C836" s="10"/>
      <c r="D836" s="10"/>
      <c r="E836" s="10"/>
      <c r="F836" s="10"/>
      <c r="G836" s="13"/>
      <c r="H836" s="15"/>
    </row>
    <row r="837" spans="1:8" ht="12.75">
      <c r="A837" s="12"/>
      <c r="B837" s="10"/>
      <c r="C837" s="10"/>
      <c r="D837" s="10"/>
      <c r="E837" s="10"/>
      <c r="F837" s="10"/>
      <c r="G837" s="13"/>
      <c r="H837" s="15"/>
    </row>
    <row r="838" spans="1:8" ht="12.75">
      <c r="A838" s="12"/>
      <c r="B838" s="10"/>
      <c r="C838" s="10"/>
      <c r="D838" s="10"/>
      <c r="E838" s="10"/>
      <c r="F838" s="10"/>
      <c r="G838" s="13"/>
      <c r="H838" s="15"/>
    </row>
    <row r="839" spans="1:8" ht="12.75">
      <c r="A839" s="12"/>
      <c r="B839" s="10"/>
      <c r="C839" s="10"/>
      <c r="D839" s="10"/>
      <c r="E839" s="10"/>
      <c r="F839" s="10"/>
      <c r="G839" s="13"/>
      <c r="H839" s="15"/>
    </row>
    <row r="840" spans="1:8" ht="12.75">
      <c r="A840" s="12"/>
      <c r="B840" s="10"/>
      <c r="C840" s="10"/>
      <c r="D840" s="10"/>
      <c r="E840" s="10"/>
      <c r="F840" s="10"/>
      <c r="G840" s="13"/>
      <c r="H840" s="15"/>
    </row>
    <row r="841" spans="1:8" ht="12.75">
      <c r="A841" s="12"/>
      <c r="B841" s="10"/>
      <c r="C841" s="10"/>
      <c r="D841" s="10"/>
      <c r="E841" s="10"/>
      <c r="F841" s="10"/>
      <c r="G841" s="13"/>
      <c r="H841" s="15"/>
    </row>
    <row r="842" spans="1:8" ht="12.75">
      <c r="A842" s="12"/>
      <c r="B842" s="10"/>
      <c r="C842" s="10"/>
      <c r="D842" s="10"/>
      <c r="E842" s="10"/>
      <c r="F842" s="10"/>
      <c r="G842" s="13"/>
      <c r="H842" s="15"/>
    </row>
    <row r="843" spans="1:8" ht="12.75">
      <c r="A843" s="12"/>
      <c r="B843" s="10"/>
      <c r="C843" s="10"/>
      <c r="D843" s="10"/>
      <c r="E843" s="10"/>
      <c r="F843" s="10"/>
      <c r="G843" s="13"/>
      <c r="H843" s="15"/>
    </row>
    <row r="844" spans="1:8" ht="12.75">
      <c r="A844" s="12"/>
      <c r="B844" s="10"/>
      <c r="C844" s="10"/>
      <c r="D844" s="10"/>
      <c r="E844" s="10"/>
      <c r="F844" s="10"/>
      <c r="G844" s="13"/>
      <c r="H844" s="15"/>
    </row>
    <row r="845" spans="1:8" ht="12.75">
      <c r="A845" s="12"/>
      <c r="B845" s="10"/>
      <c r="C845" s="10"/>
      <c r="D845" s="10"/>
      <c r="E845" s="10"/>
      <c r="F845" s="10"/>
      <c r="G845" s="13"/>
      <c r="H845" s="15"/>
    </row>
    <row r="846" spans="1:8" ht="12.75">
      <c r="A846" s="12"/>
      <c r="B846" s="10"/>
      <c r="C846" s="10"/>
      <c r="D846" s="10"/>
      <c r="E846" s="10"/>
      <c r="F846" s="10"/>
      <c r="G846" s="13"/>
      <c r="H846" s="15"/>
    </row>
    <row r="847" spans="1:8" ht="12.75">
      <c r="A847" s="12"/>
      <c r="B847" s="10"/>
      <c r="C847" s="10"/>
      <c r="D847" s="10"/>
      <c r="E847" s="10"/>
      <c r="F847" s="10"/>
      <c r="G847" s="13"/>
      <c r="H847" s="15"/>
    </row>
    <row r="848" spans="1:8" ht="12.75">
      <c r="A848" s="12"/>
      <c r="B848" s="10"/>
      <c r="C848" s="10"/>
      <c r="D848" s="10"/>
      <c r="E848" s="10"/>
      <c r="F848" s="10"/>
      <c r="G848" s="13"/>
      <c r="H848" s="15"/>
    </row>
    <row r="849" spans="1:8" ht="12.75">
      <c r="A849" s="12"/>
      <c r="B849" s="10"/>
      <c r="C849" s="10"/>
      <c r="D849" s="10"/>
      <c r="E849" s="10"/>
      <c r="F849" s="10"/>
      <c r="G849" s="13"/>
      <c r="H849" s="15"/>
    </row>
    <row r="850" spans="1:8" ht="12.75">
      <c r="A850" s="12"/>
      <c r="B850" s="10"/>
      <c r="C850" s="10"/>
      <c r="D850" s="10"/>
      <c r="E850" s="10"/>
      <c r="F850" s="10"/>
      <c r="G850" s="13"/>
      <c r="H850" s="15"/>
    </row>
    <row r="851" spans="1:8" ht="12.75">
      <c r="A851" s="12"/>
      <c r="B851" s="10"/>
      <c r="C851" s="10"/>
      <c r="D851" s="10"/>
      <c r="E851" s="10"/>
      <c r="F851" s="10"/>
      <c r="G851" s="13"/>
      <c r="H851" s="15"/>
    </row>
    <row r="852" spans="1:8" ht="12.75">
      <c r="A852" s="12"/>
      <c r="B852" s="10"/>
      <c r="C852" s="10"/>
      <c r="D852" s="10"/>
      <c r="E852" s="10"/>
      <c r="F852" s="10"/>
      <c r="G852" s="13"/>
      <c r="H852" s="15"/>
    </row>
    <row r="853" spans="1:8" ht="12.75">
      <c r="A853" s="12"/>
      <c r="B853" s="10"/>
      <c r="C853" s="10"/>
      <c r="D853" s="10"/>
      <c r="E853" s="10"/>
      <c r="F853" s="10"/>
      <c r="G853" s="13"/>
      <c r="H853" s="15"/>
    </row>
    <row r="854" spans="1:8" ht="12.75">
      <c r="A854" s="12"/>
      <c r="B854" s="10"/>
      <c r="C854" s="10"/>
      <c r="D854" s="10"/>
      <c r="E854" s="10"/>
      <c r="F854" s="10"/>
      <c r="G854" s="13"/>
      <c r="H854" s="15"/>
    </row>
    <row r="855" spans="1:8" ht="12.75">
      <c r="A855" s="12"/>
      <c r="B855" s="10"/>
      <c r="C855" s="10"/>
      <c r="D855" s="10"/>
      <c r="E855" s="10"/>
      <c r="F855" s="10"/>
      <c r="G855" s="13"/>
      <c r="H855" s="15"/>
    </row>
    <row r="856" spans="1:8" ht="12.75">
      <c r="A856" s="12"/>
      <c r="B856" s="10"/>
      <c r="C856" s="10"/>
      <c r="D856" s="10"/>
      <c r="E856" s="10"/>
      <c r="F856" s="10"/>
      <c r="G856" s="13"/>
      <c r="H856" s="15"/>
    </row>
    <row r="857" spans="1:8" ht="12.75">
      <c r="A857" s="12"/>
      <c r="B857" s="10"/>
      <c r="C857" s="10"/>
      <c r="D857" s="10"/>
      <c r="E857" s="10"/>
      <c r="F857" s="10"/>
      <c r="G857" s="13"/>
      <c r="H857" s="15"/>
    </row>
    <row r="858" spans="1:8" ht="12.75">
      <c r="A858" s="12"/>
      <c r="B858" s="10"/>
      <c r="C858" s="10"/>
      <c r="D858" s="10"/>
      <c r="E858" s="10"/>
      <c r="F858" s="10"/>
      <c r="G858" s="13"/>
      <c r="H858" s="15"/>
    </row>
    <row r="859" spans="1:8" ht="12.75">
      <c r="A859" s="12"/>
      <c r="B859" s="10"/>
      <c r="C859" s="10"/>
      <c r="D859" s="10"/>
      <c r="E859" s="10"/>
      <c r="F859" s="10"/>
      <c r="G859" s="13"/>
      <c r="H859" s="15"/>
    </row>
    <row r="860" spans="1:8" ht="12.75">
      <c r="A860" s="12"/>
      <c r="B860" s="10"/>
      <c r="C860" s="10"/>
      <c r="D860" s="10"/>
      <c r="E860" s="10"/>
      <c r="F860" s="10"/>
      <c r="G860" s="13"/>
      <c r="H860" s="15"/>
    </row>
    <row r="861" spans="1:8" ht="12.75">
      <c r="A861" s="12"/>
      <c r="B861" s="10"/>
      <c r="C861" s="10"/>
      <c r="D861" s="10"/>
      <c r="E861" s="10"/>
      <c r="F861" s="10"/>
      <c r="G861" s="13"/>
      <c r="H861" s="15"/>
    </row>
    <row r="862" spans="1:8" ht="12.75">
      <c r="A862" s="12"/>
      <c r="B862" s="10"/>
      <c r="C862" s="10"/>
      <c r="D862" s="10"/>
      <c r="E862" s="10"/>
      <c r="F862" s="10"/>
      <c r="G862" s="13"/>
      <c r="H862" s="15"/>
    </row>
    <row r="863" spans="1:8" ht="12.75">
      <c r="A863" s="12"/>
      <c r="B863" s="10"/>
      <c r="C863" s="10"/>
      <c r="D863" s="10"/>
      <c r="E863" s="10"/>
      <c r="F863" s="10"/>
      <c r="G863" s="13"/>
      <c r="H863" s="15"/>
    </row>
    <row r="864" spans="1:8" ht="12.75">
      <c r="A864" s="12"/>
      <c r="B864" s="10"/>
      <c r="C864" s="10"/>
      <c r="D864" s="10"/>
      <c r="E864" s="10"/>
      <c r="F864" s="10"/>
      <c r="G864" s="13"/>
      <c r="H864" s="15"/>
    </row>
    <row r="865" spans="1:8" ht="12.75">
      <c r="A865" s="12"/>
      <c r="B865" s="10"/>
      <c r="C865" s="10"/>
      <c r="D865" s="10"/>
      <c r="E865" s="10"/>
      <c r="F865" s="10"/>
      <c r="G865" s="13"/>
      <c r="H865" s="15"/>
    </row>
    <row r="866" spans="1:8" ht="12.75">
      <c r="A866" s="12"/>
      <c r="B866" s="10"/>
      <c r="C866" s="10"/>
      <c r="D866" s="10"/>
      <c r="E866" s="10"/>
      <c r="F866" s="10"/>
      <c r="G866" s="13"/>
      <c r="H866" s="15"/>
    </row>
    <row r="867" spans="1:8" ht="12.75">
      <c r="A867" s="12"/>
      <c r="B867" s="10"/>
      <c r="C867" s="10"/>
      <c r="D867" s="10"/>
      <c r="E867" s="10"/>
      <c r="F867" s="10"/>
      <c r="G867" s="13"/>
      <c r="H867" s="15"/>
    </row>
    <row r="868" spans="1:8" ht="12.75">
      <c r="A868" s="12"/>
      <c r="B868" s="10"/>
      <c r="C868" s="10"/>
      <c r="D868" s="10"/>
      <c r="E868" s="10"/>
      <c r="F868" s="10"/>
      <c r="G868" s="13"/>
      <c r="H868" s="15"/>
    </row>
    <row r="869" spans="1:8" ht="12.75">
      <c r="A869" s="12"/>
      <c r="B869" s="10"/>
      <c r="C869" s="10"/>
      <c r="D869" s="10"/>
      <c r="E869" s="10"/>
      <c r="F869" s="10"/>
      <c r="G869" s="13"/>
      <c r="H869" s="15"/>
    </row>
    <row r="870" spans="1:8" ht="12.75">
      <c r="A870" s="12"/>
      <c r="B870" s="10"/>
      <c r="C870" s="10"/>
      <c r="D870" s="10"/>
      <c r="E870" s="10"/>
      <c r="F870" s="10"/>
      <c r="G870" s="13"/>
      <c r="H870" s="15"/>
    </row>
    <row r="871" spans="1:8" ht="12.75">
      <c r="A871" s="12"/>
      <c r="B871" s="10"/>
      <c r="C871" s="10"/>
      <c r="D871" s="10"/>
      <c r="E871" s="10"/>
      <c r="F871" s="10"/>
      <c r="G871" s="13"/>
      <c r="H871" s="15"/>
    </row>
    <row r="872" spans="1:8" ht="12.75">
      <c r="A872" s="12"/>
      <c r="B872" s="10"/>
      <c r="C872" s="10"/>
      <c r="D872" s="10"/>
      <c r="E872" s="10"/>
      <c r="F872" s="10"/>
      <c r="G872" s="13"/>
      <c r="H872" s="15"/>
    </row>
    <row r="873" spans="1:8" ht="12.75">
      <c r="A873" s="12"/>
      <c r="B873" s="10"/>
      <c r="C873" s="10"/>
      <c r="D873" s="10"/>
      <c r="E873" s="10"/>
      <c r="F873" s="10"/>
      <c r="G873" s="13"/>
      <c r="H873" s="15"/>
    </row>
    <row r="874" spans="1:8" ht="12.75">
      <c r="A874" s="12"/>
      <c r="B874" s="10"/>
      <c r="C874" s="10"/>
      <c r="D874" s="10"/>
      <c r="E874" s="10"/>
      <c r="F874" s="10"/>
      <c r="G874" s="13"/>
      <c r="H874" s="15"/>
    </row>
    <row r="875" spans="1:8" ht="12.75">
      <c r="A875" s="12"/>
      <c r="B875" s="10"/>
      <c r="C875" s="10"/>
      <c r="D875" s="10"/>
      <c r="E875" s="10"/>
      <c r="F875" s="10"/>
      <c r="G875" s="13"/>
      <c r="H875" s="15"/>
    </row>
    <row r="876" spans="1:8" ht="12.75">
      <c r="A876" s="12"/>
      <c r="B876" s="10"/>
      <c r="C876" s="10"/>
      <c r="D876" s="10"/>
      <c r="E876" s="10"/>
      <c r="F876" s="10"/>
      <c r="G876" s="13"/>
      <c r="H876" s="15"/>
    </row>
    <row r="877" spans="1:8" ht="12.75">
      <c r="A877" s="12"/>
      <c r="B877" s="10"/>
      <c r="C877" s="10"/>
      <c r="D877" s="10"/>
      <c r="E877" s="10"/>
      <c r="F877" s="10"/>
      <c r="G877" s="13"/>
      <c r="H877" s="15"/>
    </row>
    <row r="878" spans="1:8" ht="12.75">
      <c r="A878" s="12"/>
      <c r="B878" s="10"/>
      <c r="C878" s="10"/>
      <c r="D878" s="10"/>
      <c r="E878" s="10"/>
      <c r="F878" s="10"/>
      <c r="G878" s="13"/>
      <c r="H878" s="15"/>
    </row>
    <row r="879" spans="1:8" ht="12.75">
      <c r="A879" s="12"/>
      <c r="B879" s="10"/>
      <c r="C879" s="10"/>
      <c r="D879" s="10"/>
      <c r="E879" s="10"/>
      <c r="F879" s="10"/>
      <c r="G879" s="13"/>
      <c r="H879" s="15"/>
    </row>
    <row r="880" spans="1:8" ht="12.75">
      <c r="A880" s="12"/>
      <c r="B880" s="10"/>
      <c r="C880" s="10"/>
      <c r="D880" s="10"/>
      <c r="E880" s="10"/>
      <c r="F880" s="10"/>
      <c r="G880" s="13"/>
      <c r="H880" s="15"/>
    </row>
    <row r="881" spans="1:8" ht="12.75">
      <c r="A881" s="12"/>
      <c r="B881" s="10"/>
      <c r="C881" s="10"/>
      <c r="D881" s="10"/>
      <c r="E881" s="10"/>
      <c r="F881" s="10"/>
      <c r="G881" s="13"/>
      <c r="H881" s="15"/>
    </row>
    <row r="882" spans="1:8" ht="12.75">
      <c r="A882" s="12"/>
      <c r="B882" s="10"/>
      <c r="C882" s="10"/>
      <c r="D882" s="10"/>
      <c r="E882" s="10"/>
      <c r="F882" s="10"/>
      <c r="G882" s="13"/>
      <c r="H882" s="15"/>
    </row>
    <row r="883" spans="1:8" ht="12.75">
      <c r="A883" s="12"/>
      <c r="B883" s="10"/>
      <c r="C883" s="10"/>
      <c r="D883" s="10"/>
      <c r="E883" s="10"/>
      <c r="F883" s="10"/>
      <c r="G883" s="13"/>
      <c r="H883" s="15"/>
    </row>
    <row r="884" spans="1:8" ht="12.75">
      <c r="A884" s="12"/>
      <c r="B884" s="10"/>
      <c r="C884" s="10"/>
      <c r="D884" s="10"/>
      <c r="E884" s="10"/>
      <c r="F884" s="10"/>
      <c r="G884" s="13"/>
      <c r="H884" s="15"/>
    </row>
    <row r="885" spans="1:8" ht="12.75">
      <c r="A885" s="12"/>
      <c r="B885" s="10"/>
      <c r="C885" s="10"/>
      <c r="D885" s="10"/>
      <c r="E885" s="10"/>
      <c r="F885" s="10"/>
      <c r="G885" s="13"/>
      <c r="H885" s="15"/>
    </row>
    <row r="886" spans="1:8" ht="12.75">
      <c r="A886" s="12"/>
      <c r="B886" s="10"/>
      <c r="C886" s="10"/>
      <c r="D886" s="10"/>
      <c r="E886" s="10"/>
      <c r="F886" s="10"/>
      <c r="G886" s="13"/>
      <c r="H886" s="15"/>
    </row>
    <row r="887" spans="1:8" ht="12.75">
      <c r="A887" s="12"/>
      <c r="B887" s="10"/>
      <c r="C887" s="10"/>
      <c r="D887" s="10"/>
      <c r="E887" s="10"/>
      <c r="F887" s="10"/>
      <c r="G887" s="13"/>
      <c r="H887" s="15"/>
    </row>
    <row r="888" spans="1:8" ht="12.75">
      <c r="A888" s="12"/>
      <c r="B888" s="10"/>
      <c r="C888" s="10"/>
      <c r="D888" s="10"/>
      <c r="E888" s="10"/>
      <c r="F888" s="10"/>
      <c r="G888" s="13"/>
      <c r="H888" s="15"/>
    </row>
    <row r="889" spans="1:8" ht="12.75">
      <c r="A889" s="12"/>
      <c r="B889" s="10"/>
      <c r="C889" s="10"/>
      <c r="D889" s="10"/>
      <c r="E889" s="10"/>
      <c r="F889" s="10"/>
      <c r="G889" s="13"/>
      <c r="H889" s="15"/>
    </row>
    <row r="890" spans="1:8" ht="12.75">
      <c r="A890" s="12"/>
      <c r="B890" s="10"/>
      <c r="C890" s="10"/>
      <c r="D890" s="10"/>
      <c r="E890" s="10"/>
      <c r="F890" s="10"/>
      <c r="G890" s="13"/>
      <c r="H890" s="15"/>
    </row>
    <row r="891" spans="1:8" ht="12.75">
      <c r="A891" s="12"/>
      <c r="B891" s="10"/>
      <c r="C891" s="10"/>
      <c r="D891" s="10"/>
      <c r="E891" s="10"/>
      <c r="F891" s="10"/>
      <c r="G891" s="13"/>
      <c r="H891" s="15"/>
    </row>
    <row r="892" spans="1:8" ht="12.75">
      <c r="A892" s="12"/>
      <c r="B892" s="10"/>
      <c r="C892" s="10"/>
      <c r="D892" s="10"/>
      <c r="E892" s="10"/>
      <c r="F892" s="10"/>
      <c r="G892" s="13"/>
      <c r="H892" s="15"/>
    </row>
    <row r="893" spans="1:8" ht="12.75">
      <c r="A893" s="12"/>
      <c r="B893" s="10"/>
      <c r="C893" s="10"/>
      <c r="D893" s="10"/>
      <c r="E893" s="10"/>
      <c r="F893" s="10"/>
      <c r="G893" s="13"/>
      <c r="H893" s="15"/>
    </row>
    <row r="894" spans="1:8" ht="12.75">
      <c r="A894" s="12"/>
      <c r="B894" s="10"/>
      <c r="C894" s="10"/>
      <c r="D894" s="10"/>
      <c r="E894" s="10"/>
      <c r="F894" s="10"/>
      <c r="G894" s="13"/>
      <c r="H894" s="15"/>
    </row>
    <row r="895" spans="1:8" ht="12.75">
      <c r="A895" s="12"/>
      <c r="B895" s="10"/>
      <c r="C895" s="10"/>
      <c r="D895" s="10"/>
      <c r="E895" s="10"/>
      <c r="F895" s="10"/>
      <c r="G895" s="13"/>
      <c r="H895" s="15"/>
    </row>
    <row r="896" spans="1:8" ht="12.75">
      <c r="A896" s="12"/>
      <c r="B896" s="10"/>
      <c r="C896" s="10"/>
      <c r="D896" s="10"/>
      <c r="E896" s="10"/>
      <c r="F896" s="10"/>
      <c r="G896" s="13"/>
      <c r="H896" s="15"/>
    </row>
    <row r="897" spans="1:8" ht="12.75">
      <c r="A897" s="12"/>
      <c r="B897" s="10"/>
      <c r="C897" s="10"/>
      <c r="D897" s="10"/>
      <c r="E897" s="10"/>
      <c r="F897" s="10"/>
      <c r="G897" s="13"/>
      <c r="H897" s="15"/>
    </row>
    <row r="898" spans="1:8" ht="12.75">
      <c r="A898" s="12"/>
      <c r="B898" s="10"/>
      <c r="C898" s="10"/>
      <c r="D898" s="10"/>
      <c r="E898" s="10"/>
      <c r="F898" s="10"/>
      <c r="G898" s="13"/>
      <c r="H898" s="15"/>
    </row>
    <row r="899" spans="1:8" ht="12.75">
      <c r="A899" s="12"/>
      <c r="B899" s="10"/>
      <c r="C899" s="10"/>
      <c r="D899" s="10"/>
      <c r="E899" s="10"/>
      <c r="F899" s="10"/>
      <c r="G899" s="13"/>
      <c r="H899" s="15"/>
    </row>
    <row r="900" spans="1:8" ht="12.75">
      <c r="A900" s="12"/>
      <c r="B900" s="10"/>
      <c r="C900" s="10"/>
      <c r="D900" s="10"/>
      <c r="E900" s="10"/>
      <c r="F900" s="10"/>
      <c r="G900" s="13"/>
      <c r="H900" s="15"/>
    </row>
    <row r="901" spans="1:8" ht="12.75">
      <c r="A901" s="12"/>
      <c r="B901" s="10"/>
      <c r="C901" s="10"/>
      <c r="D901" s="10"/>
      <c r="E901" s="10"/>
      <c r="F901" s="10"/>
      <c r="G901" s="13"/>
      <c r="H901" s="15"/>
    </row>
    <row r="902" spans="1:8" ht="12.75">
      <c r="A902" s="12"/>
      <c r="B902" s="10"/>
      <c r="C902" s="10"/>
      <c r="D902" s="10"/>
      <c r="E902" s="10"/>
      <c r="F902" s="10"/>
      <c r="G902" s="13"/>
      <c r="H902" s="15"/>
    </row>
    <row r="903" spans="1:8" ht="12.75">
      <c r="A903" s="12"/>
      <c r="B903" s="10"/>
      <c r="C903" s="10"/>
      <c r="D903" s="10"/>
      <c r="E903" s="10"/>
      <c r="F903" s="10"/>
      <c r="G903" s="13"/>
      <c r="H903" s="15"/>
    </row>
    <row r="904" spans="1:8" ht="12.75">
      <c r="A904" s="12"/>
      <c r="B904" s="10"/>
      <c r="C904" s="10"/>
      <c r="D904" s="10"/>
      <c r="E904" s="10"/>
      <c r="F904" s="10"/>
      <c r="G904" s="13"/>
      <c r="H904" s="15"/>
    </row>
    <row r="905" spans="1:8" ht="12.75">
      <c r="A905" s="12"/>
      <c r="B905" s="10"/>
      <c r="C905" s="10"/>
      <c r="D905" s="10"/>
      <c r="E905" s="10"/>
      <c r="F905" s="10"/>
      <c r="G905" s="13"/>
      <c r="H905" s="15"/>
    </row>
    <row r="906" spans="1:8" ht="12.75">
      <c r="A906" s="12"/>
      <c r="B906" s="10"/>
      <c r="C906" s="10"/>
      <c r="D906" s="10"/>
      <c r="E906" s="10"/>
      <c r="F906" s="10"/>
      <c r="G906" s="13"/>
      <c r="H906" s="15"/>
    </row>
    <row r="907" spans="1:8" ht="12.75">
      <c r="A907" s="12"/>
      <c r="B907" s="10"/>
      <c r="C907" s="10"/>
      <c r="D907" s="10"/>
      <c r="E907" s="10"/>
      <c r="F907" s="10"/>
      <c r="G907" s="13"/>
      <c r="H907" s="15"/>
    </row>
    <row r="908" spans="1:8" ht="12.75">
      <c r="A908" s="12"/>
      <c r="B908" s="10"/>
      <c r="C908" s="10"/>
      <c r="D908" s="10"/>
      <c r="E908" s="10"/>
      <c r="F908" s="10"/>
      <c r="G908" s="13"/>
      <c r="H908" s="15"/>
    </row>
    <row r="909" spans="1:8" ht="12.75">
      <c r="A909" s="12"/>
      <c r="B909" s="10"/>
      <c r="C909" s="10"/>
      <c r="D909" s="10"/>
      <c r="E909" s="10"/>
      <c r="F909" s="10"/>
      <c r="G909" s="13"/>
      <c r="H909" s="15"/>
    </row>
    <row r="910" spans="1:8" ht="12.75">
      <c r="A910" s="12"/>
      <c r="B910" s="10"/>
      <c r="C910" s="10"/>
      <c r="D910" s="10"/>
      <c r="E910" s="10"/>
      <c r="F910" s="10"/>
      <c r="G910" s="13"/>
      <c r="H910" s="15"/>
    </row>
    <row r="911" spans="1:8" ht="12.75">
      <c r="A911" s="12"/>
      <c r="B911" s="10"/>
      <c r="C911" s="10"/>
      <c r="D911" s="10"/>
      <c r="E911" s="10"/>
      <c r="F911" s="10"/>
      <c r="G911" s="13"/>
      <c r="H911" s="15"/>
    </row>
    <row r="912" spans="1:8" ht="12.75">
      <c r="A912" s="12"/>
      <c r="B912" s="10"/>
      <c r="C912" s="10"/>
      <c r="D912" s="10"/>
      <c r="E912" s="10"/>
      <c r="F912" s="10"/>
      <c r="G912" s="13"/>
      <c r="H912" s="15"/>
    </row>
    <row r="913" spans="1:8" ht="12.75">
      <c r="A913" s="12"/>
      <c r="B913" s="10"/>
      <c r="C913" s="10"/>
      <c r="D913" s="10"/>
      <c r="E913" s="10"/>
      <c r="F913" s="10"/>
      <c r="G913" s="13"/>
      <c r="H913" s="15"/>
    </row>
    <row r="914" spans="1:8" ht="12.75">
      <c r="A914" s="12"/>
      <c r="B914" s="10"/>
      <c r="C914" s="10"/>
      <c r="D914" s="10"/>
      <c r="E914" s="10"/>
      <c r="F914" s="10"/>
      <c r="G914" s="13"/>
      <c r="H914" s="15"/>
    </row>
    <row r="915" spans="1:8" ht="12.75">
      <c r="A915" s="12"/>
      <c r="B915" s="10"/>
      <c r="C915" s="10"/>
      <c r="D915" s="10"/>
      <c r="E915" s="10"/>
      <c r="F915" s="10"/>
      <c r="G915" s="13"/>
      <c r="H915" s="15"/>
    </row>
    <row r="916" spans="1:8" ht="12.75">
      <c r="A916" s="12"/>
      <c r="B916" s="10"/>
      <c r="C916" s="10"/>
      <c r="D916" s="10"/>
      <c r="E916" s="10"/>
      <c r="F916" s="10"/>
      <c r="G916" s="13"/>
      <c r="H916" s="15"/>
    </row>
    <row r="917" spans="1:8" ht="12.75">
      <c r="A917" s="12"/>
      <c r="B917" s="10"/>
      <c r="C917" s="10"/>
      <c r="D917" s="10"/>
      <c r="E917" s="10"/>
      <c r="F917" s="10"/>
      <c r="G917" s="13"/>
      <c r="H917" s="15"/>
    </row>
    <row r="918" spans="1:8" ht="12.75">
      <c r="A918" s="12"/>
      <c r="B918" s="10"/>
      <c r="C918" s="10"/>
      <c r="D918" s="10"/>
      <c r="E918" s="10"/>
      <c r="F918" s="10"/>
      <c r="G918" s="13"/>
      <c r="H918" s="15"/>
    </row>
    <row r="919" spans="1:8" ht="12.75">
      <c r="A919" s="12"/>
      <c r="B919" s="10"/>
      <c r="C919" s="10"/>
      <c r="D919" s="10"/>
      <c r="E919" s="10"/>
      <c r="F919" s="10"/>
      <c r="G919" s="13"/>
      <c r="H919" s="15"/>
    </row>
    <row r="920" spans="1:8" ht="12.75">
      <c r="A920" s="12"/>
      <c r="B920" s="10"/>
      <c r="C920" s="10"/>
      <c r="D920" s="10"/>
      <c r="E920" s="10"/>
      <c r="F920" s="10"/>
      <c r="G920" s="13"/>
      <c r="H920" s="15"/>
    </row>
    <row r="921" spans="1:8" ht="12.75">
      <c r="A921" s="12"/>
      <c r="B921" s="10"/>
      <c r="C921" s="10"/>
      <c r="D921" s="10"/>
      <c r="E921" s="10"/>
      <c r="F921" s="10"/>
      <c r="G921" s="13"/>
      <c r="H921" s="15"/>
    </row>
    <row r="922" spans="1:8" ht="12.75">
      <c r="A922" s="12"/>
      <c r="B922" s="10"/>
      <c r="C922" s="10"/>
      <c r="D922" s="10"/>
      <c r="E922" s="10"/>
      <c r="F922" s="10"/>
      <c r="G922" s="13"/>
      <c r="H922" s="15"/>
    </row>
    <row r="923" spans="1:8" ht="12.75">
      <c r="A923" s="12"/>
      <c r="B923" s="10"/>
      <c r="C923" s="10"/>
      <c r="D923" s="10"/>
      <c r="E923" s="10"/>
      <c r="F923" s="10"/>
      <c r="G923" s="13"/>
      <c r="H923" s="15"/>
    </row>
    <row r="924" spans="1:8" ht="12.75">
      <c r="A924" s="12"/>
      <c r="B924" s="10"/>
      <c r="C924" s="10"/>
      <c r="D924" s="10"/>
      <c r="E924" s="10"/>
      <c r="F924" s="10"/>
      <c r="G924" s="13"/>
      <c r="H924" s="15"/>
    </row>
    <row r="925" spans="1:8" ht="12.75">
      <c r="A925" s="12"/>
      <c r="B925" s="10"/>
      <c r="C925" s="10"/>
      <c r="D925" s="10"/>
      <c r="E925" s="10"/>
      <c r="F925" s="10"/>
      <c r="G925" s="13"/>
      <c r="H925" s="15"/>
    </row>
    <row r="926" spans="1:8" ht="12.75">
      <c r="A926" s="12"/>
      <c r="B926" s="10"/>
      <c r="C926" s="10"/>
      <c r="D926" s="10"/>
      <c r="E926" s="10"/>
      <c r="F926" s="10"/>
      <c r="G926" s="13"/>
      <c r="H926" s="15"/>
    </row>
    <row r="927" spans="1:8" ht="12.75">
      <c r="A927" s="12"/>
      <c r="B927" s="10"/>
      <c r="C927" s="10"/>
      <c r="D927" s="10"/>
      <c r="E927" s="10"/>
      <c r="F927" s="10"/>
      <c r="G927" s="13"/>
      <c r="H927" s="15"/>
    </row>
    <row r="928" spans="1:8" ht="12.75">
      <c r="A928" s="12"/>
      <c r="B928" s="10"/>
      <c r="C928" s="10"/>
      <c r="D928" s="10"/>
      <c r="E928" s="10"/>
      <c r="F928" s="10"/>
      <c r="G928" s="13"/>
      <c r="H928" s="15"/>
    </row>
    <row r="929" spans="1:8" ht="12.75">
      <c r="A929" s="12"/>
      <c r="B929" s="10"/>
      <c r="C929" s="10"/>
      <c r="D929" s="10"/>
      <c r="E929" s="10"/>
      <c r="F929" s="10"/>
      <c r="G929" s="13"/>
      <c r="H929" s="15"/>
    </row>
    <row r="930" spans="1:8" ht="12.75">
      <c r="A930" s="12"/>
      <c r="B930" s="10"/>
      <c r="C930" s="10"/>
      <c r="D930" s="10"/>
      <c r="E930" s="10"/>
      <c r="F930" s="10"/>
      <c r="G930" s="13"/>
      <c r="H930" s="15"/>
    </row>
    <row r="931" spans="1:8" ht="12.75">
      <c r="A931" s="12"/>
      <c r="B931" s="10"/>
      <c r="C931" s="10"/>
      <c r="D931" s="10"/>
      <c r="E931" s="10"/>
      <c r="F931" s="10"/>
      <c r="G931" s="13"/>
      <c r="H931" s="15"/>
    </row>
    <row r="932" spans="1:8" ht="12.75">
      <c r="A932" s="12"/>
      <c r="B932" s="10"/>
      <c r="C932" s="10"/>
      <c r="D932" s="10"/>
      <c r="E932" s="10"/>
      <c r="F932" s="10"/>
      <c r="G932" s="13"/>
      <c r="H932" s="15"/>
    </row>
    <row r="933" spans="1:8" ht="12.75">
      <c r="A933" s="12"/>
      <c r="B933" s="10"/>
      <c r="C933" s="10"/>
      <c r="D933" s="10"/>
      <c r="E933" s="10"/>
      <c r="F933" s="10"/>
      <c r="G933" s="13"/>
      <c r="H933" s="15"/>
    </row>
    <row r="934" spans="1:8" ht="12.75">
      <c r="A934" s="12"/>
      <c r="B934" s="10"/>
      <c r="C934" s="10"/>
      <c r="D934" s="10"/>
      <c r="E934" s="10"/>
      <c r="F934" s="10"/>
      <c r="G934" s="13"/>
      <c r="H934" s="15"/>
    </row>
    <row r="935" spans="1:8" ht="12.75">
      <c r="A935" s="12"/>
      <c r="B935" s="10"/>
      <c r="C935" s="10"/>
      <c r="D935" s="10"/>
      <c r="E935" s="10"/>
      <c r="F935" s="10"/>
      <c r="G935" s="13"/>
      <c r="H935" s="15"/>
    </row>
    <row r="936" spans="1:8" ht="12.75">
      <c r="A936" s="12"/>
      <c r="B936" s="10"/>
      <c r="C936" s="10"/>
      <c r="D936" s="10"/>
      <c r="E936" s="10"/>
      <c r="F936" s="10"/>
      <c r="G936" s="13"/>
      <c r="H936" s="15"/>
    </row>
    <row r="937" spans="1:8" ht="12.75">
      <c r="A937" s="12"/>
      <c r="B937" s="10"/>
      <c r="C937" s="10"/>
      <c r="D937" s="10"/>
      <c r="E937" s="10"/>
      <c r="F937" s="10"/>
      <c r="G937" s="13"/>
      <c r="H937" s="15"/>
    </row>
    <row r="938" spans="1:8" ht="12.75">
      <c r="A938" s="12"/>
      <c r="B938" s="10"/>
      <c r="C938" s="10"/>
      <c r="D938" s="10"/>
      <c r="E938" s="10"/>
      <c r="F938" s="10"/>
      <c r="G938" s="13"/>
      <c r="H938" s="15"/>
    </row>
    <row r="939" spans="1:8" ht="12.75">
      <c r="A939" s="12"/>
      <c r="B939" s="10"/>
      <c r="C939" s="10"/>
      <c r="D939" s="10"/>
      <c r="E939" s="10"/>
      <c r="F939" s="10"/>
      <c r="G939" s="13"/>
      <c r="H939" s="15"/>
    </row>
    <row r="940" spans="1:8" ht="12.75">
      <c r="A940" s="12"/>
      <c r="B940" s="10"/>
      <c r="C940" s="10"/>
      <c r="D940" s="10"/>
      <c r="E940" s="10"/>
      <c r="F940" s="10"/>
      <c r="G940" s="13"/>
      <c r="H940" s="15"/>
    </row>
    <row r="941" spans="1:8" ht="12.75">
      <c r="A941" s="12"/>
      <c r="B941" s="10"/>
      <c r="C941" s="10"/>
      <c r="D941" s="10"/>
      <c r="E941" s="10"/>
      <c r="F941" s="10"/>
      <c r="G941" s="13"/>
      <c r="H941" s="15"/>
    </row>
    <row r="942" spans="1:8" ht="12.75">
      <c r="A942" s="12"/>
      <c r="B942" s="10"/>
      <c r="C942" s="10"/>
      <c r="D942" s="10"/>
      <c r="E942" s="10"/>
      <c r="F942" s="10"/>
      <c r="G942" s="13"/>
      <c r="H942" s="15"/>
    </row>
    <row r="943" spans="1:8" ht="12.75">
      <c r="A943" s="12"/>
      <c r="B943" s="10"/>
      <c r="C943" s="10"/>
      <c r="D943" s="10"/>
      <c r="E943" s="10"/>
      <c r="F943" s="10"/>
      <c r="G943" s="13"/>
      <c r="H943" s="15"/>
    </row>
    <row r="944" spans="1:8" ht="12.75">
      <c r="A944" s="12"/>
      <c r="B944" s="10"/>
      <c r="C944" s="10"/>
      <c r="D944" s="10"/>
      <c r="E944" s="10"/>
      <c r="F944" s="10"/>
      <c r="G944" s="13"/>
      <c r="H944" s="15"/>
    </row>
    <row r="945" spans="1:8" ht="12.75">
      <c r="A945" s="12"/>
      <c r="B945" s="10"/>
      <c r="C945" s="10"/>
      <c r="D945" s="10"/>
      <c r="E945" s="10"/>
      <c r="F945" s="10"/>
      <c r="G945" s="13"/>
      <c r="H945" s="15"/>
    </row>
    <row r="946" spans="1:8" ht="12.75">
      <c r="A946" s="12"/>
      <c r="B946" s="10"/>
      <c r="C946" s="10"/>
      <c r="D946" s="10"/>
      <c r="E946" s="10"/>
      <c r="F946" s="10"/>
      <c r="G946" s="13"/>
      <c r="H946" s="15"/>
    </row>
    <row r="947" spans="1:8" ht="12.75">
      <c r="A947" s="12"/>
      <c r="B947" s="10"/>
      <c r="C947" s="10"/>
      <c r="D947" s="10"/>
      <c r="E947" s="10"/>
      <c r="F947" s="10"/>
      <c r="G947" s="13"/>
      <c r="H947" s="15"/>
    </row>
    <row r="948" spans="1:8" ht="12.75">
      <c r="A948" s="12"/>
      <c r="B948" s="10"/>
      <c r="C948" s="10"/>
      <c r="D948" s="10"/>
      <c r="E948" s="10"/>
      <c r="F948" s="10"/>
      <c r="G948" s="13"/>
      <c r="H948" s="15"/>
    </row>
    <row r="949" spans="1:8" ht="12.75">
      <c r="A949" s="12"/>
      <c r="B949" s="10"/>
      <c r="C949" s="10"/>
      <c r="D949" s="10"/>
      <c r="E949" s="10"/>
      <c r="F949" s="10"/>
      <c r="G949" s="13"/>
      <c r="H949" s="15"/>
    </row>
    <row r="950" spans="1:8" ht="12.75">
      <c r="A950" s="12"/>
      <c r="B950" s="10"/>
      <c r="C950" s="10"/>
      <c r="D950" s="10"/>
      <c r="E950" s="10"/>
      <c r="F950" s="10"/>
      <c r="G950" s="13"/>
      <c r="H950" s="15"/>
    </row>
    <row r="951" spans="1:8" ht="12.75">
      <c r="A951" s="12"/>
      <c r="B951" s="10"/>
      <c r="C951" s="10"/>
      <c r="D951" s="10"/>
      <c r="E951" s="10"/>
      <c r="F951" s="10"/>
      <c r="G951" s="13"/>
      <c r="H951" s="15"/>
    </row>
    <row r="952" spans="1:8" ht="12.75">
      <c r="A952" s="12"/>
      <c r="B952" s="10"/>
      <c r="C952" s="10"/>
      <c r="D952" s="10"/>
      <c r="E952" s="10"/>
      <c r="F952" s="10"/>
      <c r="G952" s="13"/>
      <c r="H952" s="15"/>
    </row>
    <row r="953" spans="1:8" ht="12.75">
      <c r="A953" s="12"/>
      <c r="B953" s="10"/>
      <c r="C953" s="10"/>
      <c r="D953" s="10"/>
      <c r="E953" s="10"/>
      <c r="F953" s="10"/>
      <c r="G953" s="13"/>
      <c r="H953" s="15"/>
    </row>
    <row r="954" spans="1:8" ht="12.75">
      <c r="A954" s="12"/>
      <c r="B954" s="10"/>
      <c r="C954" s="10"/>
      <c r="D954" s="10"/>
      <c r="E954" s="10"/>
      <c r="F954" s="10"/>
      <c r="G954" s="13"/>
      <c r="H954" s="15"/>
    </row>
    <row r="955" spans="1:8" ht="12.75">
      <c r="A955" s="12"/>
      <c r="B955" s="10"/>
      <c r="C955" s="10"/>
      <c r="D955" s="10"/>
      <c r="E955" s="10"/>
      <c r="F955" s="10"/>
      <c r="G955" s="13"/>
      <c r="H955" s="15"/>
    </row>
    <row r="956" spans="1:8" ht="12.75">
      <c r="A956" s="12"/>
      <c r="B956" s="10"/>
      <c r="C956" s="10"/>
      <c r="D956" s="10"/>
      <c r="E956" s="10"/>
      <c r="F956" s="10"/>
      <c r="G956" s="13"/>
      <c r="H956" s="15"/>
    </row>
    <row r="957" spans="1:8" ht="12.75">
      <c r="A957" s="12"/>
      <c r="B957" s="10"/>
      <c r="C957" s="10"/>
      <c r="D957" s="10"/>
      <c r="E957" s="10"/>
      <c r="F957" s="10"/>
      <c r="G957" s="13"/>
      <c r="H957" s="15"/>
    </row>
    <row r="958" spans="1:8" ht="12.75">
      <c r="A958" s="12"/>
      <c r="B958" s="10"/>
      <c r="C958" s="10"/>
      <c r="D958" s="10"/>
      <c r="E958" s="10"/>
      <c r="F958" s="10"/>
      <c r="G958" s="13"/>
      <c r="H958" s="15"/>
    </row>
    <row r="959" spans="1:8" ht="12.75">
      <c r="A959" s="12"/>
      <c r="B959" s="10"/>
      <c r="C959" s="10"/>
      <c r="D959" s="10"/>
      <c r="E959" s="10"/>
      <c r="F959" s="10"/>
      <c r="G959" s="13"/>
      <c r="H959" s="15"/>
    </row>
    <row r="960" spans="1:8" ht="12.75">
      <c r="A960" s="12"/>
      <c r="B960" s="10"/>
      <c r="C960" s="10"/>
      <c r="D960" s="10"/>
      <c r="E960" s="10"/>
      <c r="F960" s="10"/>
      <c r="G960" s="13"/>
      <c r="H960" s="15"/>
    </row>
    <row r="961" spans="1:8" ht="12.75">
      <c r="A961" s="12"/>
      <c r="B961" s="10"/>
      <c r="C961" s="10"/>
      <c r="D961" s="10"/>
      <c r="E961" s="10"/>
      <c r="F961" s="10"/>
      <c r="G961" s="13"/>
      <c r="H961" s="15"/>
    </row>
    <row r="962" spans="1:8" ht="12.75">
      <c r="A962" s="12"/>
      <c r="B962" s="10"/>
      <c r="C962" s="10"/>
      <c r="D962" s="10"/>
      <c r="E962" s="10"/>
      <c r="F962" s="10"/>
      <c r="G962" s="13"/>
      <c r="H962" s="15"/>
    </row>
    <row r="963" spans="1:8" ht="12.75">
      <c r="A963" s="12"/>
      <c r="B963" s="10"/>
      <c r="C963" s="10"/>
      <c r="D963" s="10"/>
      <c r="E963" s="10"/>
      <c r="F963" s="10"/>
      <c r="G963" s="13"/>
      <c r="H963" s="15"/>
    </row>
    <row r="964" spans="1:8" ht="12.75">
      <c r="A964" s="12"/>
      <c r="B964" s="10"/>
      <c r="C964" s="10"/>
      <c r="D964" s="10"/>
      <c r="E964" s="10"/>
      <c r="F964" s="10"/>
      <c r="G964" s="13"/>
      <c r="H964" s="15"/>
    </row>
    <row r="965" spans="1:8" ht="12.75">
      <c r="A965" s="12"/>
      <c r="B965" s="10"/>
      <c r="C965" s="10"/>
      <c r="D965" s="10"/>
      <c r="E965" s="10"/>
      <c r="F965" s="10"/>
      <c r="G965" s="13"/>
      <c r="H965" s="15"/>
    </row>
    <row r="966" spans="1:8" ht="12.75">
      <c r="A966" s="12"/>
      <c r="B966" s="10"/>
      <c r="C966" s="10"/>
      <c r="D966" s="10"/>
      <c r="E966" s="10"/>
      <c r="F966" s="10"/>
      <c r="G966" s="13"/>
      <c r="H966" s="15"/>
    </row>
    <row r="967" spans="1:8" ht="12.75">
      <c r="A967" s="12"/>
      <c r="B967" s="10"/>
      <c r="C967" s="10"/>
      <c r="D967" s="10"/>
      <c r="E967" s="10"/>
      <c r="F967" s="10"/>
      <c r="G967" s="13"/>
      <c r="H967" s="15"/>
    </row>
    <row r="968" spans="1:8" ht="12.75">
      <c r="A968" s="12"/>
      <c r="B968" s="10"/>
      <c r="C968" s="10"/>
      <c r="D968" s="10"/>
      <c r="E968" s="10"/>
      <c r="F968" s="10"/>
      <c r="G968" s="13"/>
      <c r="H968" s="15"/>
    </row>
    <row r="969" spans="1:8" ht="12.75">
      <c r="A969" s="12"/>
      <c r="B969" s="10"/>
      <c r="C969" s="10"/>
      <c r="D969" s="10"/>
      <c r="E969" s="10"/>
      <c r="F969" s="10"/>
      <c r="G969" s="13"/>
      <c r="H969" s="15"/>
    </row>
    <row r="970" spans="1:8" ht="12.75">
      <c r="A970" s="12"/>
      <c r="B970" s="10"/>
      <c r="C970" s="10"/>
      <c r="D970" s="10"/>
      <c r="E970" s="10"/>
      <c r="F970" s="10"/>
      <c r="G970" s="13"/>
      <c r="H970" s="15"/>
    </row>
    <row r="971" spans="1:8" ht="12.75">
      <c r="A971" s="12"/>
      <c r="B971" s="10"/>
      <c r="C971" s="10"/>
      <c r="D971" s="10"/>
      <c r="E971" s="10"/>
      <c r="F971" s="10"/>
      <c r="G971" s="13"/>
      <c r="H971" s="15"/>
    </row>
    <row r="972" spans="1:8" ht="12.75">
      <c r="A972" s="12"/>
      <c r="B972" s="10"/>
      <c r="C972" s="10"/>
      <c r="D972" s="10"/>
      <c r="E972" s="10"/>
      <c r="F972" s="10"/>
      <c r="G972" s="13"/>
      <c r="H972" s="15"/>
    </row>
    <row r="973" spans="1:8" ht="12.75">
      <c r="A973" s="12"/>
      <c r="B973" s="10"/>
      <c r="C973" s="10"/>
      <c r="D973" s="10"/>
      <c r="E973" s="10"/>
      <c r="F973" s="10"/>
      <c r="G973" s="13"/>
      <c r="H973" s="15"/>
    </row>
    <row r="974" spans="1:8" ht="12.75">
      <c r="A974" s="12"/>
      <c r="B974" s="10"/>
      <c r="C974" s="10"/>
      <c r="D974" s="10"/>
      <c r="E974" s="10"/>
      <c r="F974" s="10"/>
      <c r="G974" s="13"/>
      <c r="H974" s="15"/>
    </row>
    <row r="975" spans="1:8" ht="12.75">
      <c r="A975" s="12"/>
      <c r="B975" s="10"/>
      <c r="C975" s="10"/>
      <c r="D975" s="10"/>
      <c r="E975" s="10"/>
      <c r="F975" s="10"/>
      <c r="G975" s="13"/>
      <c r="H975" s="15"/>
    </row>
    <row r="976" spans="1:8" ht="12.75">
      <c r="A976" s="12"/>
      <c r="B976" s="10"/>
      <c r="C976" s="10"/>
      <c r="D976" s="10"/>
      <c r="E976" s="10"/>
      <c r="F976" s="10"/>
      <c r="G976" s="13"/>
      <c r="H976" s="15"/>
    </row>
    <row r="977" spans="1:8" ht="12.75">
      <c r="A977" s="12"/>
      <c r="B977" s="10"/>
      <c r="C977" s="10"/>
      <c r="D977" s="10"/>
      <c r="E977" s="10"/>
      <c r="F977" s="10"/>
      <c r="G977" s="13"/>
      <c r="H977" s="15"/>
    </row>
    <row r="978" spans="1:8" ht="12.75">
      <c r="A978" s="12"/>
      <c r="B978" s="10"/>
      <c r="C978" s="10"/>
      <c r="D978" s="10"/>
      <c r="E978" s="10"/>
      <c r="F978" s="10"/>
      <c r="G978" s="13"/>
      <c r="H978" s="15"/>
    </row>
    <row r="979" spans="1:8" ht="12.75">
      <c r="A979" s="12"/>
      <c r="B979" s="10"/>
      <c r="C979" s="10"/>
      <c r="D979" s="10"/>
      <c r="E979" s="10"/>
      <c r="F979" s="10"/>
      <c r="G979" s="13"/>
      <c r="H979" s="15"/>
    </row>
    <row r="980" spans="1:8" ht="12.75">
      <c r="A980" s="12"/>
      <c r="B980" s="10"/>
      <c r="C980" s="10"/>
      <c r="D980" s="10"/>
      <c r="E980" s="10"/>
      <c r="F980" s="10"/>
      <c r="G980" s="13"/>
      <c r="H980" s="15"/>
    </row>
    <row r="981" spans="1:8" ht="12.75">
      <c r="A981" s="12"/>
      <c r="B981" s="10"/>
      <c r="C981" s="10"/>
      <c r="D981" s="10"/>
      <c r="E981" s="10"/>
      <c r="F981" s="10"/>
      <c r="G981" s="13"/>
      <c r="H981" s="15"/>
    </row>
    <row r="982" spans="1:8" ht="12.75">
      <c r="A982" s="12"/>
      <c r="B982" s="10"/>
      <c r="C982" s="10"/>
      <c r="D982" s="10"/>
      <c r="E982" s="10"/>
      <c r="F982" s="10"/>
      <c r="G982" s="13"/>
      <c r="H982" s="15"/>
    </row>
    <row r="983" spans="1:8" ht="12.75">
      <c r="A983" s="12"/>
      <c r="B983" s="10"/>
      <c r="C983" s="10"/>
      <c r="D983" s="10"/>
      <c r="E983" s="10"/>
      <c r="F983" s="10"/>
      <c r="G983" s="13"/>
      <c r="H983" s="15"/>
    </row>
    <row r="984" spans="1:8" ht="12.75">
      <c r="A984" s="12"/>
      <c r="B984" s="10"/>
      <c r="C984" s="10"/>
      <c r="D984" s="10"/>
      <c r="E984" s="10"/>
      <c r="F984" s="10"/>
      <c r="G984" s="13"/>
      <c r="H984" s="15"/>
    </row>
    <row r="985" spans="1:8" ht="12.75">
      <c r="A985" s="12"/>
      <c r="B985" s="10"/>
      <c r="C985" s="10"/>
      <c r="D985" s="10"/>
      <c r="E985" s="10"/>
      <c r="F985" s="10"/>
      <c r="G985" s="13"/>
      <c r="H985" s="15"/>
    </row>
    <row r="986" spans="1:8" ht="12.75">
      <c r="A986" s="12"/>
      <c r="B986" s="10"/>
      <c r="C986" s="10"/>
      <c r="D986" s="10"/>
      <c r="E986" s="10"/>
      <c r="F986" s="10"/>
      <c r="G986" s="13"/>
      <c r="H986" s="15"/>
    </row>
    <row r="987" spans="1:8" ht="12.75">
      <c r="A987" s="12"/>
      <c r="B987" s="10"/>
      <c r="C987" s="10"/>
      <c r="D987" s="10"/>
      <c r="E987" s="10"/>
      <c r="F987" s="10"/>
      <c r="G987" s="13"/>
      <c r="H987" s="15"/>
    </row>
    <row r="988" spans="1:8" ht="12.75">
      <c r="A988" s="12"/>
      <c r="B988" s="10"/>
      <c r="C988" s="10"/>
      <c r="D988" s="10"/>
      <c r="E988" s="10"/>
      <c r="F988" s="10"/>
      <c r="G988" s="13"/>
      <c r="H988" s="15"/>
    </row>
    <row r="989" spans="1:8" ht="12.75">
      <c r="A989" s="12"/>
      <c r="B989" s="10"/>
      <c r="C989" s="10"/>
      <c r="D989" s="10"/>
      <c r="E989" s="10"/>
      <c r="F989" s="10"/>
      <c r="G989" s="13"/>
      <c r="H989" s="15"/>
    </row>
    <row r="990" spans="1:8" ht="12.75">
      <c r="A990" s="12"/>
      <c r="B990" s="10"/>
      <c r="C990" s="10"/>
      <c r="D990" s="10"/>
      <c r="E990" s="10"/>
      <c r="F990" s="10"/>
      <c r="G990" s="13"/>
      <c r="H990" s="15"/>
    </row>
    <row r="991" spans="1:8" ht="12.75">
      <c r="A991" s="12"/>
      <c r="B991" s="10"/>
      <c r="C991" s="10"/>
      <c r="D991" s="10"/>
      <c r="E991" s="10"/>
      <c r="F991" s="10"/>
      <c r="G991" s="13"/>
      <c r="H991" s="15"/>
    </row>
    <row r="992" spans="1:8" ht="12.75">
      <c r="A992" s="12"/>
      <c r="B992" s="10"/>
      <c r="C992" s="10"/>
      <c r="D992" s="10"/>
      <c r="E992" s="10"/>
      <c r="F992" s="10"/>
      <c r="G992" s="13"/>
      <c r="H992" s="15"/>
    </row>
    <row r="993" spans="1:8" ht="12.75">
      <c r="A993" s="12"/>
      <c r="B993" s="10"/>
      <c r="C993" s="10"/>
      <c r="D993" s="10"/>
      <c r="E993" s="10"/>
      <c r="F993" s="10"/>
      <c r="G993" s="13"/>
      <c r="H993" s="15"/>
    </row>
    <row r="994" spans="1:8" ht="12.75">
      <c r="A994" s="12"/>
      <c r="B994" s="10"/>
      <c r="C994" s="10"/>
      <c r="D994" s="10"/>
      <c r="E994" s="10"/>
      <c r="F994" s="10"/>
      <c r="G994" s="13"/>
      <c r="H994" s="15"/>
    </row>
    <row r="995" spans="1:8" ht="12.75">
      <c r="A995" s="12"/>
      <c r="B995" s="10"/>
      <c r="C995" s="10"/>
      <c r="D995" s="10"/>
      <c r="E995" s="10"/>
      <c r="F995" s="10"/>
      <c r="G995" s="13"/>
      <c r="H995" s="15"/>
    </row>
    <row r="996" spans="1:8" ht="12.75">
      <c r="A996" s="12"/>
      <c r="B996" s="10"/>
      <c r="C996" s="10"/>
      <c r="D996" s="10"/>
      <c r="E996" s="10"/>
      <c r="F996" s="10"/>
      <c r="G996" s="13"/>
      <c r="H996" s="15"/>
    </row>
    <row r="997" spans="1:8" ht="12.75">
      <c r="A997" s="12"/>
      <c r="B997" s="10"/>
      <c r="C997" s="10"/>
      <c r="D997" s="10"/>
      <c r="E997" s="10"/>
      <c r="F997" s="10"/>
      <c r="G997" s="13"/>
      <c r="H997" s="15"/>
    </row>
    <row r="998" spans="1:8" ht="12.75">
      <c r="A998" s="12"/>
      <c r="B998" s="10"/>
      <c r="C998" s="10"/>
      <c r="D998" s="10"/>
      <c r="E998" s="10"/>
      <c r="F998" s="10"/>
      <c r="G998" s="13"/>
      <c r="H998" s="15"/>
    </row>
    <row r="999" spans="1:8" ht="12.75">
      <c r="A999" s="12"/>
      <c r="B999" s="10"/>
      <c r="C999" s="10"/>
      <c r="D999" s="10"/>
      <c r="E999" s="10"/>
      <c r="F999" s="10"/>
      <c r="G999" s="13"/>
      <c r="H999" s="15"/>
    </row>
    <row r="1000" spans="1:8" ht="12.75">
      <c r="A1000" s="12"/>
      <c r="B1000" s="10"/>
      <c r="C1000" s="10"/>
      <c r="D1000" s="10"/>
      <c r="E1000" s="10"/>
      <c r="F1000" s="10"/>
      <c r="G1000" s="13"/>
      <c r="H1000" s="15"/>
    </row>
    <row r="1001" spans="1:8" ht="12.75">
      <c r="A1001" s="12"/>
      <c r="B1001" s="10"/>
      <c r="C1001" s="10"/>
      <c r="D1001" s="10"/>
      <c r="E1001" s="10"/>
      <c r="F1001" s="10"/>
      <c r="G1001" s="13"/>
      <c r="H1001" s="15"/>
    </row>
    <row r="1002" spans="1:8" ht="12.75">
      <c r="A1002" s="12"/>
      <c r="B1002" s="10"/>
      <c r="C1002" s="10"/>
      <c r="D1002" s="10"/>
      <c r="E1002" s="10"/>
      <c r="F1002" s="10"/>
      <c r="G1002" s="13"/>
      <c r="H1002" s="15"/>
    </row>
    <row r="1003" spans="1:8" ht="12.75">
      <c r="A1003" s="12"/>
      <c r="B1003" s="10"/>
      <c r="C1003" s="10"/>
      <c r="D1003" s="10"/>
      <c r="E1003" s="10"/>
      <c r="F1003" s="10"/>
      <c r="G1003" s="13"/>
      <c r="H1003" s="15"/>
    </row>
    <row r="1004" spans="1:8" ht="12.75">
      <c r="A1004" s="12"/>
      <c r="B1004" s="10"/>
      <c r="C1004" s="10"/>
      <c r="D1004" s="10"/>
      <c r="E1004" s="10"/>
      <c r="F1004" s="10"/>
      <c r="G1004" s="13"/>
      <c r="H1004" s="15"/>
    </row>
    <row r="1005" spans="1:8" ht="12.75">
      <c r="A1005" s="12"/>
      <c r="B1005" s="10"/>
      <c r="C1005" s="10"/>
      <c r="D1005" s="10"/>
      <c r="E1005" s="10"/>
      <c r="F1005" s="10"/>
      <c r="G1005" s="13"/>
      <c r="H1005" s="15"/>
    </row>
    <row r="1006" spans="1:8" ht="12.75">
      <c r="A1006" s="12"/>
      <c r="B1006" s="10"/>
      <c r="C1006" s="10"/>
      <c r="D1006" s="10"/>
      <c r="E1006" s="10"/>
      <c r="F1006" s="10"/>
      <c r="G1006" s="13"/>
      <c r="H1006" s="15"/>
    </row>
    <row r="1007" spans="1:8" ht="12.75">
      <c r="A1007" s="12"/>
      <c r="B1007" s="10"/>
      <c r="C1007" s="10"/>
      <c r="D1007" s="10"/>
      <c r="E1007" s="10"/>
      <c r="F1007" s="10"/>
      <c r="G1007" s="13"/>
      <c r="H1007" s="15"/>
    </row>
    <row r="1008" spans="1:8" ht="12.75">
      <c r="A1008" s="12"/>
      <c r="B1008" s="10"/>
      <c r="C1008" s="10"/>
      <c r="D1008" s="10"/>
      <c r="E1008" s="10"/>
      <c r="F1008" s="10"/>
      <c r="G1008" s="13"/>
      <c r="H1008" s="15"/>
    </row>
    <row r="1009" spans="1:8" ht="12.75">
      <c r="A1009" s="12"/>
      <c r="B1009" s="10"/>
      <c r="C1009" s="10"/>
      <c r="D1009" s="10"/>
      <c r="E1009" s="10"/>
      <c r="F1009" s="10"/>
      <c r="G1009" s="13"/>
      <c r="H1009" s="15"/>
    </row>
    <row r="1010" spans="1:8" ht="12.75">
      <c r="A1010" s="12"/>
      <c r="B1010" s="10"/>
      <c r="C1010" s="10"/>
      <c r="D1010" s="10"/>
      <c r="E1010" s="10"/>
      <c r="F1010" s="10"/>
      <c r="G1010" s="13"/>
      <c r="H1010" s="15"/>
    </row>
    <row r="1011" spans="1:8" ht="12.75">
      <c r="A1011" s="12"/>
      <c r="B1011" s="10"/>
      <c r="C1011" s="10"/>
      <c r="D1011" s="10"/>
      <c r="E1011" s="10"/>
      <c r="F1011" s="10"/>
      <c r="G1011" s="13"/>
      <c r="H1011" s="15"/>
    </row>
    <row r="1012" spans="1:8" ht="12.75">
      <c r="A1012" s="12"/>
      <c r="B1012" s="10"/>
      <c r="C1012" s="10"/>
      <c r="D1012" s="10"/>
      <c r="E1012" s="10"/>
      <c r="F1012" s="10"/>
      <c r="G1012" s="13"/>
      <c r="H1012" s="15"/>
    </row>
    <row r="1013" spans="1:8" ht="12.75">
      <c r="A1013" s="12"/>
      <c r="B1013" s="10"/>
      <c r="C1013" s="10"/>
      <c r="D1013" s="10"/>
      <c r="E1013" s="10"/>
      <c r="F1013" s="10"/>
      <c r="G1013" s="13"/>
      <c r="H1013" s="15"/>
    </row>
    <row r="1014" spans="1:8" ht="12.75">
      <c r="A1014" s="12"/>
      <c r="B1014" s="10"/>
      <c r="C1014" s="10"/>
      <c r="D1014" s="10"/>
      <c r="E1014" s="10"/>
      <c r="F1014" s="10"/>
      <c r="G1014" s="13"/>
      <c r="H1014" s="15"/>
    </row>
    <row r="1015" spans="1:8" ht="12.75">
      <c r="A1015" s="12"/>
      <c r="B1015" s="10"/>
      <c r="C1015" s="10"/>
      <c r="D1015" s="10"/>
      <c r="E1015" s="10"/>
      <c r="F1015" s="10"/>
      <c r="G1015" s="13"/>
      <c r="H1015" s="15"/>
    </row>
    <row r="1016" spans="1:8" ht="12.75">
      <c r="A1016" s="12"/>
      <c r="B1016" s="10"/>
      <c r="C1016" s="10"/>
      <c r="D1016" s="10"/>
      <c r="E1016" s="10"/>
      <c r="F1016" s="10"/>
      <c r="G1016" s="13"/>
      <c r="H1016" s="15"/>
    </row>
    <row r="1017" spans="1:8" ht="12.75">
      <c r="A1017" s="12"/>
      <c r="B1017" s="10"/>
      <c r="C1017" s="10"/>
      <c r="D1017" s="10"/>
      <c r="E1017" s="10"/>
      <c r="F1017" s="10"/>
      <c r="G1017" s="13"/>
      <c r="H1017" s="15"/>
    </row>
    <row r="1018" spans="1:8" ht="12.75">
      <c r="A1018" s="12"/>
      <c r="B1018" s="10"/>
      <c r="C1018" s="10"/>
      <c r="D1018" s="10"/>
      <c r="E1018" s="10"/>
      <c r="F1018" s="10"/>
      <c r="G1018" s="13"/>
      <c r="H1018" s="15"/>
    </row>
    <row r="1019" spans="1:8" ht="12.75">
      <c r="A1019" s="12"/>
      <c r="B1019" s="10"/>
      <c r="C1019" s="10"/>
      <c r="D1019" s="10"/>
      <c r="E1019" s="10"/>
      <c r="F1019" s="10"/>
      <c r="G1019" s="13"/>
      <c r="H1019" s="15"/>
    </row>
    <row r="1020" spans="1:8" ht="12.75">
      <c r="A1020" s="12"/>
      <c r="B1020" s="10"/>
      <c r="C1020" s="10"/>
      <c r="D1020" s="10"/>
      <c r="E1020" s="10"/>
      <c r="F1020" s="10"/>
      <c r="G1020" s="13"/>
      <c r="H1020" s="15"/>
    </row>
    <row r="1021" spans="1:8" ht="12.75">
      <c r="A1021" s="12"/>
      <c r="B1021" s="10"/>
      <c r="C1021" s="10"/>
      <c r="D1021" s="10"/>
      <c r="E1021" s="10"/>
      <c r="F1021" s="10"/>
      <c r="G1021" s="13"/>
      <c r="H1021" s="15"/>
    </row>
    <row r="1022" spans="1:8" ht="12.75">
      <c r="A1022" s="12"/>
      <c r="B1022" s="10"/>
      <c r="C1022" s="10"/>
      <c r="D1022" s="10"/>
      <c r="E1022" s="10"/>
      <c r="F1022" s="10"/>
      <c r="G1022" s="13"/>
      <c r="H1022" s="15"/>
    </row>
    <row r="1023" spans="1:8" ht="12.75">
      <c r="A1023" s="12"/>
      <c r="B1023" s="10"/>
      <c r="C1023" s="10"/>
      <c r="D1023" s="10"/>
      <c r="E1023" s="10"/>
      <c r="F1023" s="10"/>
      <c r="G1023" s="13"/>
      <c r="H1023" s="15"/>
    </row>
    <row r="1024" spans="1:8" ht="12.75">
      <c r="A1024" s="12"/>
      <c r="B1024" s="10"/>
      <c r="C1024" s="10"/>
      <c r="D1024" s="10"/>
      <c r="E1024" s="10"/>
      <c r="F1024" s="10"/>
      <c r="G1024" s="13"/>
      <c r="H1024" s="15"/>
    </row>
    <row r="1025" spans="1:8" ht="12.75">
      <c r="A1025" s="12"/>
      <c r="B1025" s="10"/>
      <c r="C1025" s="10"/>
      <c r="D1025" s="10"/>
      <c r="E1025" s="10"/>
      <c r="F1025" s="10"/>
      <c r="G1025" s="13"/>
      <c r="H1025" s="15"/>
    </row>
    <row r="1026" spans="1:8" ht="12.75">
      <c r="A1026" s="12"/>
      <c r="B1026" s="10"/>
      <c r="C1026" s="10"/>
      <c r="D1026" s="10"/>
      <c r="E1026" s="10"/>
      <c r="F1026" s="10"/>
      <c r="G1026" s="13"/>
      <c r="H1026" s="15"/>
    </row>
    <row r="1027" spans="1:8" ht="12.75">
      <c r="A1027" s="12"/>
      <c r="B1027" s="10"/>
      <c r="C1027" s="10"/>
      <c r="D1027" s="10"/>
      <c r="E1027" s="10"/>
      <c r="F1027" s="10"/>
      <c r="G1027" s="13"/>
      <c r="H1027" s="15"/>
    </row>
    <row r="1028" spans="1:8" ht="12.75">
      <c r="A1028" s="12"/>
      <c r="B1028" s="10"/>
      <c r="C1028" s="10"/>
      <c r="D1028" s="10"/>
      <c r="E1028" s="10"/>
      <c r="F1028" s="10"/>
      <c r="G1028" s="13"/>
      <c r="H1028" s="15"/>
    </row>
    <row r="1029" spans="1:8" ht="12.75">
      <c r="A1029" s="12"/>
      <c r="B1029" s="10"/>
      <c r="C1029" s="10"/>
      <c r="D1029" s="10"/>
      <c r="E1029" s="10"/>
      <c r="F1029" s="10"/>
      <c r="G1029" s="13"/>
      <c r="H1029" s="15"/>
    </row>
    <row r="1030" spans="1:8" ht="12.75">
      <c r="A1030" s="12"/>
      <c r="B1030" s="10"/>
      <c r="C1030" s="10"/>
      <c r="D1030" s="10"/>
      <c r="E1030" s="10"/>
      <c r="F1030" s="10"/>
      <c r="G1030" s="13"/>
      <c r="H1030" s="15"/>
    </row>
    <row r="1031" spans="1:8" ht="12.75">
      <c r="A1031" s="12"/>
      <c r="B1031" s="10"/>
      <c r="C1031" s="10"/>
      <c r="D1031" s="10"/>
      <c r="E1031" s="10"/>
      <c r="F1031" s="10"/>
      <c r="G1031" s="13"/>
      <c r="H1031" s="15"/>
    </row>
    <row r="1032" spans="1:8" ht="12.75">
      <c r="A1032" s="12"/>
      <c r="B1032" s="10"/>
      <c r="C1032" s="10"/>
      <c r="D1032" s="10"/>
      <c r="E1032" s="10"/>
      <c r="F1032" s="10"/>
      <c r="G1032" s="13"/>
      <c r="H1032" s="15"/>
    </row>
    <row r="1033" spans="1:8" ht="12.75">
      <c r="A1033" s="12"/>
      <c r="B1033" s="10"/>
      <c r="C1033" s="10"/>
      <c r="D1033" s="10"/>
      <c r="E1033" s="10"/>
      <c r="F1033" s="10"/>
      <c r="G1033" s="13"/>
      <c r="H1033" s="15"/>
    </row>
    <row r="1034" spans="1:8" ht="12.75">
      <c r="A1034" s="12"/>
      <c r="B1034" s="10"/>
      <c r="C1034" s="10"/>
      <c r="D1034" s="10"/>
      <c r="E1034" s="10"/>
      <c r="F1034" s="10"/>
      <c r="G1034" s="13"/>
      <c r="H1034" s="15"/>
    </row>
    <row r="1035" spans="1:8" ht="12.75">
      <c r="A1035" s="12"/>
      <c r="B1035" s="10"/>
      <c r="C1035" s="10"/>
      <c r="D1035" s="10"/>
      <c r="E1035" s="10"/>
      <c r="F1035" s="10"/>
      <c r="G1035" s="13"/>
      <c r="H1035" s="15"/>
    </row>
    <row r="1036" spans="1:8" ht="12.75">
      <c r="A1036" s="12"/>
      <c r="B1036" s="10"/>
      <c r="C1036" s="10"/>
      <c r="D1036" s="10"/>
      <c r="E1036" s="10"/>
      <c r="F1036" s="10"/>
      <c r="G1036" s="13"/>
      <c r="H1036" s="15"/>
    </row>
    <row r="1037" spans="1:8" ht="12.75">
      <c r="A1037" s="12"/>
      <c r="B1037" s="10"/>
      <c r="C1037" s="10"/>
      <c r="D1037" s="10"/>
      <c r="E1037" s="10"/>
      <c r="F1037" s="10"/>
      <c r="G1037" s="13"/>
      <c r="H1037" s="15"/>
    </row>
    <row r="1038" spans="1:8" ht="12.75">
      <c r="A1038" s="12"/>
      <c r="B1038" s="10"/>
      <c r="C1038" s="10"/>
      <c r="D1038" s="10"/>
      <c r="E1038" s="10"/>
      <c r="F1038" s="10"/>
      <c r="G1038" s="13"/>
      <c r="H1038" s="15"/>
    </row>
    <row r="1039" spans="1:8" ht="12.75">
      <c r="A1039" s="12"/>
      <c r="B1039" s="10"/>
      <c r="C1039" s="10"/>
      <c r="D1039" s="10"/>
      <c r="E1039" s="10"/>
      <c r="F1039" s="10"/>
      <c r="G1039" s="13"/>
      <c r="H1039" s="15"/>
    </row>
    <row r="1040" spans="1:8" ht="12.75">
      <c r="A1040" s="12"/>
      <c r="B1040" s="10"/>
      <c r="C1040" s="10"/>
      <c r="D1040" s="10"/>
      <c r="E1040" s="10"/>
      <c r="F1040" s="10"/>
      <c r="G1040" s="13"/>
      <c r="H1040" s="15"/>
    </row>
    <row r="1041" spans="1:8" ht="12.75">
      <c r="A1041" s="12"/>
      <c r="B1041" s="10"/>
      <c r="C1041" s="10"/>
      <c r="D1041" s="10"/>
      <c r="E1041" s="10"/>
      <c r="F1041" s="10"/>
      <c r="G1041" s="13"/>
      <c r="H1041" s="15"/>
    </row>
    <row r="1042" spans="1:8" ht="12.75">
      <c r="A1042" s="12"/>
      <c r="B1042" s="10"/>
      <c r="C1042" s="10"/>
      <c r="D1042" s="10"/>
      <c r="E1042" s="10"/>
      <c r="F1042" s="10"/>
      <c r="G1042" s="13"/>
      <c r="H1042" s="15"/>
    </row>
    <row r="1043" spans="1:8" ht="12.75">
      <c r="A1043" s="12"/>
      <c r="B1043" s="10"/>
      <c r="C1043" s="10"/>
      <c r="D1043" s="10"/>
      <c r="E1043" s="10"/>
      <c r="F1043" s="10"/>
      <c r="G1043" s="13"/>
      <c r="H1043" s="15"/>
    </row>
    <row r="1044" spans="1:8" ht="12.75">
      <c r="A1044" s="12"/>
      <c r="B1044" s="10"/>
      <c r="C1044" s="10"/>
      <c r="D1044" s="10"/>
      <c r="E1044" s="10"/>
      <c r="F1044" s="10"/>
      <c r="G1044" s="13"/>
      <c r="H1044" s="15"/>
    </row>
    <row r="1045" spans="1:8" ht="12.75">
      <c r="A1045" s="12"/>
      <c r="B1045" s="10"/>
      <c r="C1045" s="10"/>
      <c r="D1045" s="10"/>
      <c r="E1045" s="10"/>
      <c r="F1045" s="10"/>
      <c r="G1045" s="13"/>
      <c r="H1045" s="15"/>
    </row>
    <row r="1046" spans="1:8" ht="12.75">
      <c r="A1046" s="12"/>
      <c r="B1046" s="10"/>
      <c r="C1046" s="10"/>
      <c r="D1046" s="10"/>
      <c r="E1046" s="10"/>
      <c r="F1046" s="10"/>
      <c r="G1046" s="13"/>
      <c r="H1046" s="15"/>
    </row>
    <row r="1047" spans="1:8" ht="12.75">
      <c r="A1047" s="12"/>
      <c r="B1047" s="10"/>
      <c r="C1047" s="10"/>
      <c r="D1047" s="10"/>
      <c r="E1047" s="10"/>
      <c r="F1047" s="10"/>
      <c r="G1047" s="13"/>
      <c r="H1047" s="15"/>
    </row>
    <row r="1048" spans="1:8" ht="12.75">
      <c r="A1048" s="12"/>
      <c r="B1048" s="10"/>
      <c r="C1048" s="10"/>
      <c r="D1048" s="10"/>
      <c r="E1048" s="10"/>
      <c r="F1048" s="10"/>
      <c r="G1048" s="13"/>
      <c r="H1048" s="15"/>
    </row>
    <row r="1049" spans="1:8" ht="12.75">
      <c r="A1049" s="12"/>
      <c r="B1049" s="10"/>
      <c r="C1049" s="10"/>
      <c r="D1049" s="10"/>
      <c r="E1049" s="10"/>
      <c r="F1049" s="10"/>
      <c r="G1049" s="13"/>
      <c r="H1049" s="15"/>
    </row>
    <row r="1050" spans="1:8" ht="12.75">
      <c r="A1050" s="12"/>
      <c r="B1050" s="10"/>
      <c r="C1050" s="10"/>
      <c r="D1050" s="10"/>
      <c r="E1050" s="10"/>
      <c r="F1050" s="10"/>
      <c r="G1050" s="13"/>
      <c r="H1050" s="15"/>
    </row>
    <row r="1051" spans="1:8" ht="12.75">
      <c r="A1051" s="12"/>
      <c r="B1051" s="10"/>
      <c r="C1051" s="10"/>
      <c r="D1051" s="10"/>
      <c r="E1051" s="10"/>
      <c r="F1051" s="10"/>
      <c r="G1051" s="13"/>
      <c r="H1051" s="15"/>
    </row>
    <row r="1052" spans="1:8" ht="12.75">
      <c r="A1052" s="12"/>
      <c r="B1052" s="10"/>
      <c r="C1052" s="10"/>
      <c r="D1052" s="10"/>
      <c r="E1052" s="10"/>
      <c r="F1052" s="10"/>
      <c r="G1052" s="13"/>
      <c r="H1052" s="15"/>
    </row>
    <row r="1053" spans="1:8" ht="12.75">
      <c r="A1053" s="12"/>
      <c r="B1053" s="10"/>
      <c r="C1053" s="10"/>
      <c r="D1053" s="10"/>
      <c r="E1053" s="10"/>
      <c r="F1053" s="10"/>
      <c r="G1053" s="13"/>
      <c r="H1053" s="15"/>
    </row>
    <row r="1054" spans="1:8" ht="12.75">
      <c r="A1054" s="12"/>
      <c r="B1054" s="10"/>
      <c r="C1054" s="10"/>
      <c r="D1054" s="10"/>
      <c r="E1054" s="10"/>
      <c r="F1054" s="10"/>
      <c r="G1054" s="13"/>
      <c r="H1054" s="15"/>
    </row>
    <row r="1055" spans="1:8" ht="12.75">
      <c r="A1055" s="12"/>
      <c r="B1055" s="10"/>
      <c r="C1055" s="10"/>
      <c r="D1055" s="10"/>
      <c r="E1055" s="10"/>
      <c r="F1055" s="10"/>
      <c r="G1055" s="13"/>
      <c r="H1055" s="15"/>
    </row>
    <row r="1056" spans="1:8" ht="12.75">
      <c r="A1056" s="12"/>
      <c r="B1056" s="10"/>
      <c r="C1056" s="10"/>
      <c r="D1056" s="10"/>
      <c r="E1056" s="10"/>
      <c r="F1056" s="10"/>
      <c r="G1056" s="13"/>
      <c r="H1056" s="15"/>
    </row>
    <row r="1057" spans="1:8" ht="12.75">
      <c r="A1057" s="12"/>
      <c r="B1057" s="10"/>
      <c r="C1057" s="10"/>
      <c r="D1057" s="10"/>
      <c r="E1057" s="10"/>
      <c r="F1057" s="10"/>
      <c r="G1057" s="13"/>
      <c r="H1057" s="15"/>
    </row>
    <row r="1058" spans="1:8" ht="12.75">
      <c r="A1058" s="12"/>
      <c r="B1058" s="10"/>
      <c r="C1058" s="10"/>
      <c r="D1058" s="10"/>
      <c r="E1058" s="10"/>
      <c r="F1058" s="10"/>
      <c r="G1058" s="13"/>
      <c r="H1058" s="15"/>
    </row>
    <row r="1059" spans="1:8" ht="12.75">
      <c r="A1059" s="12"/>
      <c r="B1059" s="10"/>
      <c r="C1059" s="10"/>
      <c r="D1059" s="10"/>
      <c r="E1059" s="10"/>
      <c r="F1059" s="10"/>
      <c r="G1059" s="13"/>
      <c r="H1059" s="15"/>
    </row>
    <row r="1060" spans="1:8" ht="12.75">
      <c r="A1060" s="12"/>
      <c r="B1060" s="10"/>
      <c r="C1060" s="10"/>
      <c r="D1060" s="10"/>
      <c r="E1060" s="10"/>
      <c r="F1060" s="10"/>
      <c r="G1060" s="13"/>
      <c r="H1060" s="15"/>
    </row>
    <row r="1061" spans="1:8" ht="12.75">
      <c r="A1061" s="12"/>
      <c r="B1061" s="10"/>
      <c r="C1061" s="10"/>
      <c r="D1061" s="10"/>
      <c r="E1061" s="10"/>
      <c r="F1061" s="10"/>
      <c r="G1061" s="13"/>
      <c r="H1061" s="15"/>
    </row>
    <row r="1062" spans="1:8" ht="12.75">
      <c r="A1062" s="12"/>
      <c r="B1062" s="10"/>
      <c r="C1062" s="10"/>
      <c r="D1062" s="10"/>
      <c r="E1062" s="10"/>
      <c r="F1062" s="10"/>
      <c r="G1062" s="13"/>
      <c r="H1062" s="15"/>
    </row>
    <row r="1063" spans="1:8" ht="12.75">
      <c r="A1063" s="12"/>
      <c r="B1063" s="10"/>
      <c r="C1063" s="10"/>
      <c r="D1063" s="10"/>
      <c r="E1063" s="10"/>
      <c r="F1063" s="10"/>
      <c r="G1063" s="13"/>
      <c r="H1063" s="15"/>
    </row>
    <row r="1064" spans="1:8" ht="12.75">
      <c r="A1064" s="12"/>
      <c r="B1064" s="10"/>
      <c r="C1064" s="10"/>
      <c r="D1064" s="10"/>
      <c r="E1064" s="10"/>
      <c r="F1064" s="10"/>
      <c r="G1064" s="13"/>
      <c r="H1064" s="15"/>
    </row>
    <row r="1065" spans="1:8" ht="12.75">
      <c r="A1065" s="12"/>
      <c r="B1065" s="10"/>
      <c r="C1065" s="10"/>
      <c r="D1065" s="10"/>
      <c r="E1065" s="10"/>
      <c r="F1065" s="10"/>
      <c r="G1065" s="13"/>
      <c r="H1065" s="15"/>
    </row>
    <row r="1066" spans="1:8" ht="12.75">
      <c r="A1066" s="12"/>
      <c r="B1066" s="10"/>
      <c r="C1066" s="10"/>
      <c r="D1066" s="10"/>
      <c r="E1066" s="10"/>
      <c r="F1066" s="10"/>
      <c r="G1066" s="13"/>
      <c r="H1066" s="15"/>
    </row>
    <row r="1067" spans="1:8" ht="12.75">
      <c r="A1067" s="12"/>
      <c r="B1067" s="10"/>
      <c r="C1067" s="10"/>
      <c r="D1067" s="10"/>
      <c r="E1067" s="10"/>
      <c r="F1067" s="10"/>
      <c r="G1067" s="13"/>
      <c r="H1067" s="15"/>
    </row>
    <row r="1068" spans="1:8" ht="12.75">
      <c r="A1068" s="12"/>
      <c r="B1068" s="10"/>
      <c r="C1068" s="10"/>
      <c r="D1068" s="10"/>
      <c r="E1068" s="10"/>
      <c r="F1068" s="10"/>
      <c r="G1068" s="13"/>
      <c r="H1068" s="15"/>
    </row>
    <row r="1069" spans="1:8" ht="12.75">
      <c r="A1069" s="12"/>
      <c r="B1069" s="10"/>
      <c r="C1069" s="10"/>
      <c r="D1069" s="10"/>
      <c r="E1069" s="10"/>
      <c r="F1069" s="10"/>
      <c r="G1069" s="13"/>
      <c r="H1069" s="15"/>
    </row>
    <row r="1070" spans="1:8" ht="12.75">
      <c r="A1070" s="12"/>
      <c r="B1070" s="10"/>
      <c r="C1070" s="10"/>
      <c r="D1070" s="10"/>
      <c r="E1070" s="10"/>
      <c r="F1070" s="10"/>
      <c r="G1070" s="13"/>
      <c r="H1070" s="15"/>
    </row>
    <row r="1071" spans="1:8" ht="12.75">
      <c r="A1071" s="12"/>
      <c r="B1071" s="10"/>
      <c r="C1071" s="10"/>
      <c r="D1071" s="10"/>
      <c r="E1071" s="10"/>
      <c r="F1071" s="10"/>
      <c r="G1071" s="13"/>
      <c r="H1071" s="15"/>
    </row>
    <row r="1072" spans="1:8" ht="12.75">
      <c r="A1072" s="12"/>
      <c r="B1072" s="10"/>
      <c r="C1072" s="10"/>
      <c r="D1072" s="10"/>
      <c r="E1072" s="10"/>
      <c r="F1072" s="10"/>
      <c r="G1072" s="13"/>
      <c r="H1072" s="15"/>
    </row>
    <row r="1073" spans="1:8" ht="12.75">
      <c r="A1073" s="12"/>
      <c r="B1073" s="10"/>
      <c r="C1073" s="10"/>
      <c r="D1073" s="10"/>
      <c r="E1073" s="10"/>
      <c r="F1073" s="10"/>
      <c r="G1073" s="13"/>
      <c r="H1073" s="15"/>
    </row>
    <row r="1074" spans="1:8" ht="12.75">
      <c r="A1074" s="12"/>
      <c r="B1074" s="10"/>
      <c r="C1074" s="10"/>
      <c r="D1074" s="10"/>
      <c r="E1074" s="10"/>
      <c r="F1074" s="10"/>
      <c r="G1074" s="13"/>
      <c r="H1074" s="15"/>
    </row>
    <row r="1075" spans="1:8" ht="12.75">
      <c r="A1075" s="12"/>
      <c r="B1075" s="10"/>
      <c r="C1075" s="10"/>
      <c r="D1075" s="10"/>
      <c r="E1075" s="10"/>
      <c r="F1075" s="10"/>
      <c r="G1075" s="13"/>
      <c r="H1075" s="15"/>
    </row>
    <row r="1076" spans="1:8" ht="12.75">
      <c r="A1076" s="12"/>
      <c r="B1076" s="10"/>
      <c r="C1076" s="10"/>
      <c r="D1076" s="10"/>
      <c r="E1076" s="10"/>
      <c r="F1076" s="10"/>
      <c r="G1076" s="13"/>
      <c r="H1076" s="15"/>
    </row>
    <row r="1077" spans="1:8" ht="12.75">
      <c r="A1077" s="12"/>
      <c r="B1077" s="10"/>
      <c r="C1077" s="10"/>
      <c r="D1077" s="10"/>
      <c r="E1077" s="10"/>
      <c r="F1077" s="10"/>
      <c r="G1077" s="13"/>
      <c r="H1077" s="15"/>
    </row>
    <row r="1078" spans="1:8" ht="12.75">
      <c r="A1078" s="12"/>
      <c r="B1078" s="10"/>
      <c r="C1078" s="10"/>
      <c r="D1078" s="10"/>
      <c r="E1078" s="10"/>
      <c r="F1078" s="10"/>
      <c r="G1078" s="13"/>
      <c r="H1078" s="15"/>
    </row>
    <row r="1079" spans="1:8" ht="12.75">
      <c r="A1079" s="12"/>
      <c r="B1079" s="10"/>
      <c r="C1079" s="10"/>
      <c r="D1079" s="10"/>
      <c r="E1079" s="10"/>
      <c r="F1079" s="10"/>
      <c r="G1079" s="13"/>
      <c r="H1079" s="15"/>
    </row>
    <row r="1080" spans="1:8" ht="12.75">
      <c r="A1080" s="12"/>
      <c r="B1080" s="10"/>
      <c r="C1080" s="10"/>
      <c r="D1080" s="10"/>
      <c r="E1080" s="10"/>
      <c r="F1080" s="10"/>
      <c r="G1080" s="13"/>
      <c r="H1080" s="15"/>
    </row>
    <row r="1081" spans="1:8" ht="12.75">
      <c r="A1081" s="12"/>
      <c r="B1081" s="10"/>
      <c r="C1081" s="10"/>
      <c r="D1081" s="10"/>
      <c r="E1081" s="10"/>
      <c r="F1081" s="10"/>
      <c r="G1081" s="13"/>
      <c r="H1081" s="15"/>
    </row>
    <row r="1082" spans="1:8" ht="12.75">
      <c r="A1082" s="12"/>
      <c r="B1082" s="10"/>
      <c r="C1082" s="10"/>
      <c r="D1082" s="10"/>
      <c r="E1082" s="10"/>
      <c r="F1082" s="10"/>
      <c r="G1082" s="13"/>
      <c r="H1082" s="15"/>
    </row>
    <row r="1083" spans="1:8" ht="12.75">
      <c r="A1083" s="12"/>
      <c r="B1083" s="10"/>
      <c r="C1083" s="10"/>
      <c r="D1083" s="10"/>
      <c r="E1083" s="10"/>
      <c r="F1083" s="10"/>
      <c r="G1083" s="13"/>
      <c r="H1083" s="15"/>
    </row>
    <row r="1084" spans="1:8" ht="12.75">
      <c r="A1084" s="12"/>
      <c r="B1084" s="10"/>
      <c r="C1084" s="10"/>
      <c r="D1084" s="10"/>
      <c r="E1084" s="10"/>
      <c r="F1084" s="10"/>
      <c r="G1084" s="13"/>
      <c r="H1084" s="15"/>
    </row>
    <row r="1085" spans="1:8" ht="12.75">
      <c r="A1085" s="12"/>
      <c r="B1085" s="10"/>
      <c r="C1085" s="10"/>
      <c r="D1085" s="10"/>
      <c r="E1085" s="10"/>
      <c r="F1085" s="10"/>
      <c r="G1085" s="13"/>
      <c r="H1085" s="15"/>
    </row>
    <row r="1086" spans="1:8" ht="12.75">
      <c r="A1086" s="12"/>
      <c r="B1086" s="10"/>
      <c r="C1086" s="10"/>
      <c r="D1086" s="10"/>
      <c r="E1086" s="10"/>
      <c r="F1086" s="10"/>
      <c r="G1086" s="13"/>
      <c r="H1086" s="15"/>
    </row>
    <row r="1087" spans="1:8" ht="12.75">
      <c r="A1087" s="12"/>
      <c r="B1087" s="10"/>
      <c r="C1087" s="10"/>
      <c r="D1087" s="10"/>
      <c r="E1087" s="10"/>
      <c r="F1087" s="10"/>
      <c r="G1087" s="13"/>
      <c r="H1087" s="15"/>
    </row>
    <row r="1088" spans="1:8" ht="12.75">
      <c r="A1088" s="12"/>
      <c r="B1088" s="10"/>
      <c r="C1088" s="10"/>
      <c r="D1088" s="10"/>
      <c r="E1088" s="10"/>
      <c r="F1088" s="10"/>
      <c r="G1088" s="13"/>
      <c r="H1088" s="15"/>
    </row>
    <row r="1089" spans="1:8" ht="12.75">
      <c r="A1089" s="12"/>
      <c r="B1089" s="10"/>
      <c r="C1089" s="10"/>
      <c r="D1089" s="10"/>
      <c r="E1089" s="10"/>
      <c r="F1089" s="10"/>
      <c r="G1089" s="13"/>
      <c r="H1089" s="15"/>
    </row>
    <row r="1090" spans="1:8" ht="12.75">
      <c r="A1090" s="12"/>
      <c r="B1090" s="10"/>
      <c r="C1090" s="10"/>
      <c r="D1090" s="10"/>
      <c r="E1090" s="10"/>
      <c r="F1090" s="10"/>
      <c r="G1090" s="13"/>
      <c r="H1090" s="15"/>
    </row>
    <row r="1091" spans="1:8" ht="12.75">
      <c r="A1091" s="12"/>
      <c r="B1091" s="10"/>
      <c r="C1091" s="10"/>
      <c r="D1091" s="10"/>
      <c r="E1091" s="10"/>
      <c r="F1091" s="10"/>
      <c r="G1091" s="13"/>
      <c r="H1091" s="15"/>
    </row>
    <row r="1092" spans="1:8" ht="12.75">
      <c r="A1092" s="12"/>
      <c r="B1092" s="10"/>
      <c r="C1092" s="10"/>
      <c r="D1092" s="10"/>
      <c r="E1092" s="10"/>
      <c r="F1092" s="10"/>
      <c r="G1092" s="13"/>
      <c r="H1092" s="15"/>
    </row>
    <row r="1093" spans="1:8" ht="12.75">
      <c r="A1093" s="12"/>
      <c r="B1093" s="10"/>
      <c r="C1093" s="10"/>
      <c r="D1093" s="10"/>
      <c r="E1093" s="10"/>
      <c r="F1093" s="10"/>
      <c r="G1093" s="13"/>
      <c r="H1093" s="15"/>
    </row>
    <row r="1094" spans="1:8" ht="12.75">
      <c r="A1094" s="12"/>
      <c r="B1094" s="10"/>
      <c r="C1094" s="10"/>
      <c r="D1094" s="10"/>
      <c r="E1094" s="10"/>
      <c r="F1094" s="10"/>
      <c r="G1094" s="13"/>
      <c r="H1094" s="15"/>
    </row>
    <row r="1095" spans="1:8" ht="12.75">
      <c r="A1095" s="12"/>
      <c r="B1095" s="10"/>
      <c r="C1095" s="10"/>
      <c r="D1095" s="10"/>
      <c r="E1095" s="10"/>
      <c r="F1095" s="10"/>
      <c r="G1095" s="13"/>
      <c r="H1095" s="15"/>
    </row>
    <row r="1096" spans="1:8" ht="12.75">
      <c r="A1096" s="12"/>
      <c r="B1096" s="10"/>
      <c r="C1096" s="10"/>
      <c r="D1096" s="10"/>
      <c r="E1096" s="10"/>
      <c r="F1096" s="10"/>
      <c r="G1096" s="13"/>
      <c r="H1096" s="15"/>
    </row>
    <row r="1097" spans="1:8" ht="12.75">
      <c r="A1097" s="12"/>
      <c r="B1097" s="10"/>
      <c r="C1097" s="10"/>
      <c r="D1097" s="10"/>
      <c r="E1097" s="10"/>
      <c r="F1097" s="10"/>
      <c r="G1097" s="13"/>
      <c r="H1097" s="15"/>
    </row>
    <row r="1098" spans="1:8" ht="12.75">
      <c r="A1098" s="12"/>
      <c r="B1098" s="10"/>
      <c r="C1098" s="10"/>
      <c r="D1098" s="10"/>
      <c r="E1098" s="10"/>
      <c r="F1098" s="10"/>
      <c r="G1098" s="13"/>
      <c r="H1098" s="15"/>
    </row>
    <row r="1099" spans="1:8" ht="12.75">
      <c r="A1099" s="12"/>
      <c r="B1099" s="10"/>
      <c r="C1099" s="10"/>
      <c r="D1099" s="10"/>
      <c r="E1099" s="10"/>
      <c r="F1099" s="10"/>
      <c r="G1099" s="13"/>
      <c r="H1099" s="15"/>
    </row>
    <row r="1100" spans="1:8" ht="12.75">
      <c r="A1100" s="12"/>
      <c r="B1100" s="10"/>
      <c r="C1100" s="10"/>
      <c r="D1100" s="10"/>
      <c r="E1100" s="10"/>
      <c r="F1100" s="10"/>
      <c r="G1100" s="13"/>
      <c r="H1100" s="15"/>
    </row>
    <row r="1101" spans="1:8" ht="12.75">
      <c r="A1101" s="12"/>
      <c r="B1101" s="10"/>
      <c r="C1101" s="10"/>
      <c r="D1101" s="10"/>
      <c r="E1101" s="10"/>
      <c r="F1101" s="10"/>
      <c r="G1101" s="13"/>
      <c r="H1101" s="15"/>
    </row>
    <row r="1102" spans="1:8" ht="12.75">
      <c r="A1102" s="12"/>
      <c r="B1102" s="10"/>
      <c r="C1102" s="10"/>
      <c r="D1102" s="10"/>
      <c r="E1102" s="10"/>
      <c r="F1102" s="10"/>
      <c r="G1102" s="13"/>
      <c r="H1102" s="15"/>
    </row>
    <row r="1103" spans="1:8" ht="12.75">
      <c r="A1103" s="12"/>
      <c r="B1103" s="10"/>
      <c r="C1103" s="10"/>
      <c r="D1103" s="10"/>
      <c r="E1103" s="10"/>
      <c r="F1103" s="10"/>
      <c r="G1103" s="13"/>
      <c r="H1103" s="15"/>
    </row>
    <row r="1104" spans="1:8" ht="12.75">
      <c r="A1104" s="12"/>
      <c r="B1104" s="10"/>
      <c r="C1104" s="10"/>
      <c r="D1104" s="10"/>
      <c r="E1104" s="10"/>
      <c r="F1104" s="10"/>
      <c r="G1104" s="13"/>
      <c r="H1104" s="15"/>
    </row>
    <row r="1105" spans="1:8" ht="12.75">
      <c r="A1105" s="12"/>
      <c r="B1105" s="10"/>
      <c r="C1105" s="10"/>
      <c r="D1105" s="10"/>
      <c r="E1105" s="10"/>
      <c r="F1105" s="10"/>
      <c r="G1105" s="13"/>
      <c r="H1105" s="15"/>
    </row>
    <row r="1106" spans="1:8" ht="12.75">
      <c r="A1106" s="12"/>
      <c r="B1106" s="10"/>
      <c r="C1106" s="10"/>
      <c r="D1106" s="10"/>
      <c r="E1106" s="10"/>
      <c r="F1106" s="10"/>
      <c r="G1106" s="13"/>
      <c r="H1106" s="15"/>
    </row>
    <row r="1107" spans="1:8" ht="12.75">
      <c r="A1107" s="12"/>
      <c r="B1107" s="10"/>
      <c r="C1107" s="10"/>
      <c r="D1107" s="10"/>
      <c r="E1107" s="10"/>
      <c r="F1107" s="10"/>
      <c r="G1107" s="13"/>
      <c r="H1107" s="15"/>
    </row>
    <row r="1108" spans="1:8" ht="12.75">
      <c r="A1108" s="12"/>
      <c r="B1108" s="10"/>
      <c r="C1108" s="10"/>
      <c r="D1108" s="10"/>
      <c r="E1108" s="10"/>
      <c r="F1108" s="10"/>
      <c r="G1108" s="13"/>
      <c r="H1108" s="15"/>
    </row>
    <row r="1109" spans="1:8" ht="12.75">
      <c r="A1109" s="12"/>
      <c r="B1109" s="10"/>
      <c r="C1109" s="10"/>
      <c r="D1109" s="10"/>
      <c r="E1109" s="10"/>
      <c r="F1109" s="10"/>
      <c r="G1109" s="13"/>
      <c r="H1109" s="15"/>
    </row>
    <row r="1110" spans="1:8" ht="12.75">
      <c r="A1110" s="12"/>
      <c r="B1110" s="10"/>
      <c r="C1110" s="10"/>
      <c r="D1110" s="10"/>
      <c r="E1110" s="10"/>
      <c r="F1110" s="10"/>
      <c r="G1110" s="13"/>
      <c r="H1110" s="15"/>
    </row>
    <row r="1111" spans="1:8" ht="12.75">
      <c r="A1111" s="12"/>
      <c r="B1111" s="10"/>
      <c r="C1111" s="10"/>
      <c r="D1111" s="10"/>
      <c r="E1111" s="10"/>
      <c r="F1111" s="10"/>
      <c r="G1111" s="13"/>
      <c r="H1111" s="15"/>
    </row>
    <row r="1112" spans="1:8" ht="12.75">
      <c r="A1112" s="12"/>
      <c r="B1112" s="10"/>
      <c r="C1112" s="10"/>
      <c r="D1112" s="10"/>
      <c r="E1112" s="10"/>
      <c r="F1112" s="10"/>
      <c r="G1112" s="13"/>
      <c r="H1112" s="15"/>
    </row>
    <row r="1113" spans="1:8" ht="12.75">
      <c r="A1113" s="12"/>
      <c r="B1113" s="10"/>
      <c r="C1113" s="10"/>
      <c r="D1113" s="10"/>
      <c r="E1113" s="10"/>
      <c r="F1113" s="10"/>
      <c r="G1113" s="13"/>
      <c r="H1113" s="15"/>
    </row>
    <row r="1114" spans="1:8" ht="12.75">
      <c r="A1114" s="12"/>
      <c r="B1114" s="10"/>
      <c r="C1114" s="10"/>
      <c r="D1114" s="10"/>
      <c r="E1114" s="10"/>
      <c r="F1114" s="10"/>
      <c r="G1114" s="13"/>
      <c r="H1114" s="15"/>
    </row>
    <row r="1115" spans="1:8" ht="12.75">
      <c r="A1115" s="12"/>
      <c r="B1115" s="10"/>
      <c r="C1115" s="10"/>
      <c r="D1115" s="10"/>
      <c r="E1115" s="10"/>
      <c r="F1115" s="10"/>
      <c r="G1115" s="13"/>
      <c r="H1115" s="15"/>
    </row>
    <row r="1116" spans="1:8" ht="12.75">
      <c r="A1116" s="12"/>
      <c r="B1116" s="10"/>
      <c r="C1116" s="10"/>
      <c r="D1116" s="10"/>
      <c r="E1116" s="10"/>
      <c r="F1116" s="10"/>
      <c r="G1116" s="13"/>
      <c r="H1116" s="15"/>
    </row>
    <row r="1117" spans="1:8" ht="12.75">
      <c r="A1117" s="12"/>
      <c r="B1117" s="10"/>
      <c r="C1117" s="10"/>
      <c r="D1117" s="10"/>
      <c r="E1117" s="10"/>
      <c r="F1117" s="10"/>
      <c r="G1117" s="13"/>
      <c r="H1117" s="15"/>
    </row>
    <row r="1118" spans="1:8" ht="12.75">
      <c r="A1118" s="12"/>
      <c r="B1118" s="10"/>
      <c r="C1118" s="10"/>
      <c r="D1118" s="10"/>
      <c r="E1118" s="10"/>
      <c r="F1118" s="10"/>
      <c r="G1118" s="13"/>
      <c r="H1118" s="15"/>
    </row>
    <row r="1119" spans="1:8" ht="12.75">
      <c r="A1119" s="12"/>
      <c r="B1119" s="10"/>
      <c r="C1119" s="10"/>
      <c r="D1119" s="10"/>
      <c r="E1119" s="10"/>
      <c r="F1119" s="10"/>
      <c r="G1119" s="13"/>
      <c r="H1119" s="15"/>
    </row>
    <row r="1120" spans="1:8" ht="12.75">
      <c r="A1120" s="12"/>
      <c r="B1120" s="10"/>
      <c r="C1120" s="10"/>
      <c r="D1120" s="10"/>
      <c r="E1120" s="10"/>
      <c r="F1120" s="10"/>
      <c r="G1120" s="13"/>
      <c r="H1120" s="15"/>
    </row>
    <row r="1121" spans="1:8" ht="12.75">
      <c r="A1121" s="12"/>
      <c r="B1121" s="10"/>
      <c r="C1121" s="10"/>
      <c r="D1121" s="10"/>
      <c r="E1121" s="10"/>
      <c r="F1121" s="10"/>
      <c r="G1121" s="13"/>
      <c r="H1121" s="15"/>
    </row>
    <row r="1122" spans="1:8" ht="12.75">
      <c r="A1122" s="12"/>
      <c r="B1122" s="10"/>
      <c r="C1122" s="10"/>
      <c r="D1122" s="10"/>
      <c r="E1122" s="10"/>
      <c r="F1122" s="10"/>
      <c r="G1122" s="13"/>
      <c r="H1122" s="15"/>
    </row>
    <row r="1123" spans="1:8" ht="12.75">
      <c r="A1123" s="12"/>
      <c r="B1123" s="10"/>
      <c r="C1123" s="10"/>
      <c r="D1123" s="10"/>
      <c r="E1123" s="10"/>
      <c r="F1123" s="10"/>
      <c r="G1123" s="13"/>
      <c r="H1123" s="15"/>
    </row>
    <row r="1124" spans="1:8" ht="12.75">
      <c r="A1124" s="12"/>
      <c r="B1124" s="10"/>
      <c r="C1124" s="10"/>
      <c r="D1124" s="10"/>
      <c r="E1124" s="10"/>
      <c r="F1124" s="10"/>
      <c r="G1124" s="13"/>
      <c r="H1124" s="15"/>
    </row>
    <row r="1125" spans="1:8" ht="12.75">
      <c r="A1125" s="12"/>
      <c r="B1125" s="10"/>
      <c r="C1125" s="10"/>
      <c r="D1125" s="10"/>
      <c r="E1125" s="10"/>
      <c r="F1125" s="10"/>
      <c r="G1125" s="13"/>
      <c r="H1125" s="15"/>
    </row>
    <row r="1126" spans="1:8" ht="12.75">
      <c r="A1126" s="12"/>
      <c r="B1126" s="10"/>
      <c r="C1126" s="10"/>
      <c r="D1126" s="10"/>
      <c r="E1126" s="10"/>
      <c r="F1126" s="10"/>
      <c r="G1126" s="13"/>
      <c r="H1126" s="15"/>
    </row>
    <row r="1127" spans="1:8" ht="12.75">
      <c r="A1127" s="12"/>
      <c r="B1127" s="10"/>
      <c r="C1127" s="10"/>
      <c r="D1127" s="10"/>
      <c r="E1127" s="10"/>
      <c r="F1127" s="10"/>
      <c r="G1127" s="13"/>
      <c r="H1127" s="15"/>
    </row>
    <row r="1128" spans="1:8" ht="12.75">
      <c r="A1128" s="12"/>
      <c r="B1128" s="10"/>
      <c r="C1128" s="10"/>
      <c r="D1128" s="10"/>
      <c r="E1128" s="10"/>
      <c r="F1128" s="10"/>
      <c r="G1128" s="13"/>
      <c r="H1128" s="15"/>
    </row>
    <row r="1129" spans="1:8" ht="12.75">
      <c r="A1129" s="12"/>
      <c r="B1129" s="10"/>
      <c r="C1129" s="10"/>
      <c r="D1129" s="10"/>
      <c r="E1129" s="10"/>
      <c r="F1129" s="10"/>
      <c r="G1129" s="13"/>
      <c r="H1129" s="15"/>
    </row>
    <row r="1130" spans="1:8" ht="12.75">
      <c r="A1130" s="12"/>
      <c r="B1130" s="10"/>
      <c r="C1130" s="10"/>
      <c r="D1130" s="10"/>
      <c r="E1130" s="10"/>
      <c r="F1130" s="10"/>
      <c r="G1130" s="13"/>
      <c r="H1130" s="15"/>
    </row>
    <row r="1131" spans="1:8" ht="12.75">
      <c r="A1131" s="12"/>
      <c r="B1131" s="10"/>
      <c r="C1131" s="10"/>
      <c r="D1131" s="10"/>
      <c r="E1131" s="10"/>
      <c r="F1131" s="10"/>
      <c r="G1131" s="13"/>
      <c r="H1131" s="15"/>
    </row>
    <row r="1132" spans="1:8" ht="12.75">
      <c r="A1132" s="12"/>
      <c r="B1132" s="10"/>
      <c r="C1132" s="10"/>
      <c r="D1132" s="10"/>
      <c r="E1132" s="10"/>
      <c r="F1132" s="10"/>
      <c r="G1132" s="13"/>
      <c r="H1132" s="15"/>
    </row>
    <row r="1133" spans="1:8" ht="12.75">
      <c r="A1133" s="12"/>
      <c r="B1133" s="10"/>
      <c r="C1133" s="10"/>
      <c r="D1133" s="10"/>
      <c r="E1133" s="10"/>
      <c r="F1133" s="10"/>
      <c r="G1133" s="13"/>
      <c r="H1133" s="15"/>
    </row>
    <row r="1134" spans="1:8" ht="12.75">
      <c r="A1134" s="12"/>
      <c r="B1134" s="10"/>
      <c r="C1134" s="10"/>
      <c r="D1134" s="10"/>
      <c r="E1134" s="10"/>
      <c r="F1134" s="10"/>
      <c r="G1134" s="13"/>
      <c r="H1134" s="15"/>
    </row>
    <row r="1135" spans="1:8" ht="12.75">
      <c r="A1135" s="12"/>
      <c r="B1135" s="10"/>
      <c r="C1135" s="10"/>
      <c r="D1135" s="10"/>
      <c r="E1135" s="10"/>
      <c r="F1135" s="10"/>
      <c r="G1135" s="13"/>
      <c r="H1135" s="15"/>
    </row>
    <row r="1136" spans="1:8" ht="12.75">
      <c r="A1136" s="12"/>
      <c r="B1136" s="10"/>
      <c r="C1136" s="10"/>
      <c r="D1136" s="10"/>
      <c r="E1136" s="10"/>
      <c r="F1136" s="10"/>
      <c r="G1136" s="13"/>
      <c r="H1136" s="15"/>
    </row>
    <row r="1137" spans="1:8" ht="12.75">
      <c r="A1137" s="12"/>
      <c r="B1137" s="10"/>
      <c r="C1137" s="10"/>
      <c r="D1137" s="10"/>
      <c r="E1137" s="10"/>
      <c r="F1137" s="10"/>
      <c r="G1137" s="13"/>
      <c r="H1137" s="15"/>
    </row>
    <row r="1138" spans="1:8" ht="12.75">
      <c r="A1138" s="12"/>
      <c r="B1138" s="10"/>
      <c r="C1138" s="10"/>
      <c r="D1138" s="10"/>
      <c r="E1138" s="10"/>
      <c r="F1138" s="10"/>
      <c r="G1138" s="13"/>
      <c r="H1138" s="15"/>
    </row>
    <row r="1139" spans="1:8" ht="12.75">
      <c r="A1139" s="12"/>
      <c r="B1139" s="10"/>
      <c r="C1139" s="10"/>
      <c r="D1139" s="10"/>
      <c r="E1139" s="10"/>
      <c r="F1139" s="10"/>
      <c r="G1139" s="13"/>
      <c r="H1139" s="15"/>
    </row>
    <row r="1140" spans="1:8" ht="12.75">
      <c r="A1140" s="12"/>
      <c r="B1140" s="10"/>
      <c r="C1140" s="10"/>
      <c r="D1140" s="10"/>
      <c r="E1140" s="10"/>
      <c r="F1140" s="10"/>
      <c r="G1140" s="13"/>
      <c r="H1140" s="15"/>
    </row>
    <row r="1141" spans="1:8" ht="12.75">
      <c r="A1141" s="12"/>
      <c r="B1141" s="10"/>
      <c r="C1141" s="10"/>
      <c r="D1141" s="10"/>
      <c r="E1141" s="10"/>
      <c r="F1141" s="10"/>
      <c r="G1141" s="13"/>
      <c r="H1141" s="15"/>
    </row>
    <row r="1142" spans="1:8" ht="12.75">
      <c r="A1142" s="12"/>
      <c r="B1142" s="10"/>
      <c r="C1142" s="10"/>
      <c r="D1142" s="10"/>
      <c r="E1142" s="10"/>
      <c r="F1142" s="10"/>
      <c r="G1142" s="13"/>
      <c r="H1142" s="15"/>
    </row>
    <row r="1143" spans="1:8" ht="12.75">
      <c r="A1143" s="12"/>
      <c r="B1143" s="10"/>
      <c r="C1143" s="10"/>
      <c r="D1143" s="10"/>
      <c r="E1143" s="10"/>
      <c r="F1143" s="10"/>
      <c r="G1143" s="13"/>
      <c r="H1143" s="15"/>
    </row>
    <row r="1144" spans="1:8" ht="12.75">
      <c r="A1144" s="12"/>
      <c r="B1144" s="10"/>
      <c r="C1144" s="10"/>
      <c r="D1144" s="10"/>
      <c r="E1144" s="10"/>
      <c r="F1144" s="10"/>
      <c r="G1144" s="13"/>
      <c r="H1144" s="15"/>
    </row>
    <row r="1145" spans="1:8" ht="12.75">
      <c r="A1145" s="12"/>
      <c r="B1145" s="10"/>
      <c r="C1145" s="10"/>
      <c r="D1145" s="10"/>
      <c r="E1145" s="10"/>
      <c r="F1145" s="10"/>
      <c r="G1145" s="13"/>
      <c r="H1145" s="15"/>
    </row>
    <row r="1146" spans="1:8" ht="12.75">
      <c r="A1146" s="12"/>
      <c r="B1146" s="10"/>
      <c r="C1146" s="10"/>
      <c r="D1146" s="10"/>
      <c r="E1146" s="10"/>
      <c r="F1146" s="10"/>
      <c r="G1146" s="13"/>
      <c r="H1146" s="15"/>
    </row>
    <row r="1147" spans="1:8" ht="12.75">
      <c r="A1147" s="12"/>
      <c r="B1147" s="10"/>
      <c r="C1147" s="10"/>
      <c r="D1147" s="10"/>
      <c r="E1147" s="10"/>
      <c r="F1147" s="10"/>
      <c r="G1147" s="13"/>
      <c r="H1147" s="15"/>
    </row>
    <row r="1148" spans="1:8" ht="12.75">
      <c r="A1148" s="12"/>
      <c r="B1148" s="10"/>
      <c r="C1148" s="10"/>
      <c r="D1148" s="10"/>
      <c r="E1148" s="10"/>
      <c r="F1148" s="10"/>
      <c r="G1148" s="13"/>
      <c r="H1148" s="15"/>
    </row>
    <row r="1149" spans="1:8" ht="12.75">
      <c r="A1149" s="12"/>
      <c r="B1149" s="10"/>
      <c r="C1149" s="10"/>
      <c r="D1149" s="10"/>
      <c r="E1149" s="10"/>
      <c r="F1149" s="10"/>
      <c r="G1149" s="13"/>
      <c r="H1149" s="15"/>
    </row>
    <row r="1150" spans="1:8" ht="12.75">
      <c r="A1150" s="12"/>
      <c r="B1150" s="10"/>
      <c r="C1150" s="10"/>
      <c r="D1150" s="10"/>
      <c r="E1150" s="10"/>
      <c r="F1150" s="10"/>
      <c r="G1150" s="13"/>
      <c r="H1150" s="15"/>
    </row>
    <row r="1151" spans="1:8" ht="12.75">
      <c r="A1151" s="12"/>
      <c r="B1151" s="10"/>
      <c r="C1151" s="10"/>
      <c r="D1151" s="10"/>
      <c r="E1151" s="10"/>
      <c r="F1151" s="10"/>
      <c r="G1151" s="13"/>
      <c r="H1151" s="15"/>
    </row>
    <row r="1152" spans="1:8" ht="12.75">
      <c r="A1152" s="12"/>
      <c r="B1152" s="10"/>
      <c r="C1152" s="10"/>
      <c r="D1152" s="10"/>
      <c r="E1152" s="10"/>
      <c r="F1152" s="10"/>
      <c r="G1152" s="13"/>
      <c r="H1152" s="15"/>
    </row>
    <row r="1153" spans="1:8" ht="12.75">
      <c r="A1153" s="12"/>
      <c r="B1153" s="10"/>
      <c r="C1153" s="10"/>
      <c r="D1153" s="10"/>
      <c r="E1153" s="10"/>
      <c r="F1153" s="10"/>
      <c r="G1153" s="13"/>
      <c r="H1153" s="15"/>
    </row>
    <row r="1154" spans="1:8" ht="12.75">
      <c r="A1154" s="12"/>
      <c r="B1154" s="10"/>
      <c r="C1154" s="10"/>
      <c r="D1154" s="10"/>
      <c r="E1154" s="10"/>
      <c r="F1154" s="10"/>
      <c r="G1154" s="13"/>
      <c r="H1154" s="15"/>
    </row>
    <row r="1155" spans="1:8" ht="12.75">
      <c r="A1155" s="12"/>
      <c r="B1155" s="10"/>
      <c r="C1155" s="10"/>
      <c r="D1155" s="10"/>
      <c r="E1155" s="10"/>
      <c r="F1155" s="10"/>
      <c r="G1155" s="13"/>
      <c r="H1155" s="15"/>
    </row>
    <row r="1156" spans="1:8" ht="12.75">
      <c r="A1156" s="12"/>
      <c r="B1156" s="10"/>
      <c r="C1156" s="10"/>
      <c r="D1156" s="10"/>
      <c r="E1156" s="10"/>
      <c r="F1156" s="10"/>
      <c r="G1156" s="13"/>
      <c r="H1156" s="15"/>
    </row>
    <row r="1157" spans="1:8" ht="12.75">
      <c r="A1157" s="12"/>
      <c r="B1157" s="10"/>
      <c r="C1157" s="10"/>
      <c r="D1157" s="10"/>
      <c r="E1157" s="10"/>
      <c r="F1157" s="10"/>
      <c r="G1157" s="13"/>
      <c r="H1157" s="15"/>
    </row>
    <row r="1158" spans="1:8" ht="12.75">
      <c r="A1158" s="12"/>
      <c r="B1158" s="10"/>
      <c r="C1158" s="10"/>
      <c r="D1158" s="10"/>
      <c r="E1158" s="10"/>
      <c r="F1158" s="10"/>
      <c r="G1158" s="13"/>
      <c r="H1158" s="15"/>
    </row>
    <row r="1159" spans="1:8" ht="12.75">
      <c r="A1159" s="12"/>
      <c r="B1159" s="10"/>
      <c r="C1159" s="10"/>
      <c r="D1159" s="10"/>
      <c r="E1159" s="10"/>
      <c r="F1159" s="10"/>
      <c r="G1159" s="13"/>
      <c r="H1159" s="15"/>
    </row>
    <row r="1160" spans="1:8" ht="12.75">
      <c r="A1160" s="12"/>
      <c r="B1160" s="10"/>
      <c r="C1160" s="10"/>
      <c r="D1160" s="10"/>
      <c r="E1160" s="10"/>
      <c r="F1160" s="10"/>
      <c r="G1160" s="13"/>
      <c r="H1160" s="15"/>
    </row>
    <row r="1161" spans="1:8" ht="12.75">
      <c r="A1161" s="12"/>
      <c r="B1161" s="10"/>
      <c r="C1161" s="10"/>
      <c r="D1161" s="10"/>
      <c r="E1161" s="10"/>
      <c r="F1161" s="10"/>
      <c r="G1161" s="13"/>
      <c r="H1161" s="15"/>
    </row>
    <row r="1162" spans="1:8" ht="12.75">
      <c r="A1162" s="12"/>
      <c r="B1162" s="10"/>
      <c r="C1162" s="10"/>
      <c r="D1162" s="10"/>
      <c r="E1162" s="10"/>
      <c r="F1162" s="10"/>
      <c r="G1162" s="13"/>
      <c r="H1162" s="15"/>
    </row>
    <row r="1163" spans="1:8" ht="12.75">
      <c r="A1163" s="12"/>
      <c r="B1163" s="10"/>
      <c r="C1163" s="10"/>
      <c r="D1163" s="10"/>
      <c r="E1163" s="10"/>
      <c r="F1163" s="10"/>
      <c r="G1163" s="13"/>
      <c r="H1163" s="15"/>
    </row>
    <row r="1164" spans="1:8" ht="12.75">
      <c r="A1164" s="12"/>
      <c r="B1164" s="10"/>
      <c r="C1164" s="10"/>
      <c r="D1164" s="10"/>
      <c r="E1164" s="10"/>
      <c r="F1164" s="10"/>
      <c r="G1164" s="13"/>
      <c r="H1164" s="15"/>
    </row>
    <row r="1165" spans="1:8" ht="12.75">
      <c r="A1165" s="12"/>
      <c r="B1165" s="10"/>
      <c r="C1165" s="10"/>
      <c r="D1165" s="10"/>
      <c r="E1165" s="10"/>
      <c r="F1165" s="10"/>
      <c r="G1165" s="13"/>
      <c r="H1165" s="15"/>
    </row>
    <row r="1166" spans="1:8" ht="12.75">
      <c r="A1166" s="12"/>
      <c r="B1166" s="10"/>
      <c r="C1166" s="10"/>
      <c r="D1166" s="10"/>
      <c r="E1166" s="10"/>
      <c r="F1166" s="10"/>
      <c r="G1166" s="13"/>
      <c r="H1166" s="15"/>
    </row>
    <row r="1167" spans="1:8" ht="12.75">
      <c r="A1167" s="12"/>
      <c r="B1167" s="10"/>
      <c r="C1167" s="10"/>
      <c r="D1167" s="10"/>
      <c r="E1167" s="10"/>
      <c r="F1167" s="10"/>
      <c r="G1167" s="13"/>
      <c r="H1167" s="15"/>
    </row>
    <row r="1168" spans="1:8" ht="12.75">
      <c r="A1168" s="12"/>
      <c r="B1168" s="10"/>
      <c r="C1168" s="10"/>
      <c r="D1168" s="10"/>
      <c r="E1168" s="10"/>
      <c r="F1168" s="10"/>
      <c r="G1168" s="13"/>
      <c r="H1168" s="15"/>
    </row>
    <row r="1169" spans="1:8" ht="12.75">
      <c r="A1169" s="12"/>
      <c r="B1169" s="10"/>
      <c r="C1169" s="10"/>
      <c r="D1169" s="10"/>
      <c r="E1169" s="10"/>
      <c r="F1169" s="10"/>
      <c r="G1169" s="13"/>
      <c r="H1169" s="15"/>
    </row>
    <row r="1170" spans="1:8" ht="12.75">
      <c r="A1170" s="12"/>
      <c r="B1170" s="10"/>
      <c r="C1170" s="10"/>
      <c r="D1170" s="10"/>
      <c r="E1170" s="10"/>
      <c r="F1170" s="10"/>
      <c r="G1170" s="13"/>
      <c r="H1170" s="15"/>
    </row>
    <row r="1171" spans="1:8" ht="12.75">
      <c r="A1171" s="12"/>
      <c r="B1171" s="10"/>
      <c r="C1171" s="10"/>
      <c r="D1171" s="10"/>
      <c r="E1171" s="10"/>
      <c r="F1171" s="10"/>
      <c r="G1171" s="13"/>
      <c r="H1171" s="15"/>
    </row>
    <row r="1172" spans="1:8" ht="12.75">
      <c r="A1172" s="12"/>
      <c r="B1172" s="10"/>
      <c r="C1172" s="10"/>
      <c r="D1172" s="10"/>
      <c r="E1172" s="10"/>
      <c r="F1172" s="10"/>
      <c r="G1172" s="13"/>
      <c r="H1172" s="15"/>
    </row>
    <row r="1173" spans="1:8" ht="12.75">
      <c r="A1173" s="12"/>
      <c r="B1173" s="10"/>
      <c r="C1173" s="10"/>
      <c r="D1173" s="10"/>
      <c r="E1173" s="10"/>
      <c r="F1173" s="10"/>
      <c r="G1173" s="13"/>
      <c r="H1173" s="15"/>
    </row>
    <row r="1174" spans="1:8" ht="12.75">
      <c r="A1174" s="12"/>
      <c r="B1174" s="10"/>
      <c r="C1174" s="10"/>
      <c r="D1174" s="10"/>
      <c r="E1174" s="10"/>
      <c r="F1174" s="10"/>
      <c r="G1174" s="13"/>
      <c r="H1174" s="15"/>
    </row>
    <row r="1175" spans="1:8" ht="12.75">
      <c r="A1175" s="12"/>
      <c r="B1175" s="10"/>
      <c r="C1175" s="10"/>
      <c r="D1175" s="10"/>
      <c r="E1175" s="10"/>
      <c r="F1175" s="10"/>
      <c r="G1175" s="13"/>
      <c r="H1175" s="15"/>
    </row>
    <row r="1176" spans="1:8" ht="12.75">
      <c r="A1176" s="12"/>
      <c r="B1176" s="10"/>
      <c r="C1176" s="10"/>
      <c r="D1176" s="10"/>
      <c r="E1176" s="10"/>
      <c r="F1176" s="10"/>
      <c r="G1176" s="13"/>
      <c r="H1176" s="15"/>
    </row>
    <row r="1177" spans="1:8" ht="12.75">
      <c r="A1177" s="12"/>
      <c r="B1177" s="10"/>
      <c r="C1177" s="10"/>
      <c r="D1177" s="10"/>
      <c r="E1177" s="10"/>
      <c r="F1177" s="10"/>
      <c r="G1177" s="13"/>
      <c r="H1177" s="15"/>
    </row>
    <row r="1178" spans="1:8" ht="12.75">
      <c r="A1178" s="12"/>
      <c r="B1178" s="10"/>
      <c r="C1178" s="10"/>
      <c r="D1178" s="10"/>
      <c r="E1178" s="10"/>
      <c r="F1178" s="10"/>
      <c r="G1178" s="13"/>
      <c r="H1178" s="15"/>
    </row>
    <row r="1179" spans="1:8" ht="12.75">
      <c r="A1179" s="12"/>
      <c r="B1179" s="10"/>
      <c r="C1179" s="10"/>
      <c r="D1179" s="10"/>
      <c r="E1179" s="10"/>
      <c r="F1179" s="10"/>
      <c r="G1179" s="13"/>
      <c r="H1179" s="15"/>
    </row>
    <row r="1180" spans="1:8" ht="12.75">
      <c r="A1180" s="12"/>
      <c r="B1180" s="10"/>
      <c r="C1180" s="10"/>
      <c r="D1180" s="10"/>
      <c r="E1180" s="10"/>
      <c r="F1180" s="10"/>
      <c r="G1180" s="13"/>
      <c r="H1180" s="15"/>
    </row>
    <row r="1181" spans="1:8" ht="12.75">
      <c r="A1181" s="12"/>
      <c r="B1181" s="10"/>
      <c r="C1181" s="10"/>
      <c r="D1181" s="10"/>
      <c r="E1181" s="10"/>
      <c r="F1181" s="10"/>
      <c r="G1181" s="13"/>
      <c r="H1181" s="15"/>
    </row>
    <row r="1182" spans="1:8" ht="12.75">
      <c r="A1182" s="12"/>
      <c r="B1182" s="10"/>
      <c r="C1182" s="10"/>
      <c r="D1182" s="10"/>
      <c r="E1182" s="10"/>
      <c r="F1182" s="10"/>
      <c r="G1182" s="13"/>
      <c r="H1182" s="15"/>
    </row>
    <row r="1183" spans="1:8" ht="12.75">
      <c r="A1183" s="12"/>
      <c r="B1183" s="10"/>
      <c r="C1183" s="10"/>
      <c r="D1183" s="10"/>
      <c r="E1183" s="10"/>
      <c r="F1183" s="10"/>
      <c r="G1183" s="13"/>
      <c r="H1183" s="15"/>
    </row>
    <row r="1184" spans="1:8" ht="12.75">
      <c r="A1184" s="12"/>
      <c r="B1184" s="10"/>
      <c r="C1184" s="10"/>
      <c r="D1184" s="10"/>
      <c r="E1184" s="10"/>
      <c r="F1184" s="10"/>
      <c r="G1184" s="13"/>
      <c r="H1184" s="15"/>
    </row>
    <row r="1185" spans="1:8" ht="12.75">
      <c r="A1185" s="12"/>
      <c r="B1185" s="10"/>
      <c r="C1185" s="10"/>
      <c r="D1185" s="10"/>
      <c r="E1185" s="10"/>
      <c r="F1185" s="10"/>
      <c r="G1185" s="13"/>
      <c r="H1185" s="15"/>
    </row>
    <row r="1186" spans="1:8" ht="12.75">
      <c r="A1186" s="12"/>
      <c r="B1186" s="10"/>
      <c r="C1186" s="10"/>
      <c r="D1186" s="10"/>
      <c r="E1186" s="10"/>
      <c r="F1186" s="10"/>
      <c r="G1186" s="13"/>
      <c r="H1186" s="15"/>
    </row>
    <row r="1187" spans="1:8" ht="12.75">
      <c r="A1187" s="12"/>
      <c r="B1187" s="10"/>
      <c r="C1187" s="10"/>
      <c r="D1187" s="10"/>
      <c r="E1187" s="10"/>
      <c r="F1187" s="10"/>
      <c r="G1187" s="13"/>
      <c r="H1187" s="15"/>
    </row>
    <row r="1188" spans="1:8" ht="12.75">
      <c r="A1188" s="12"/>
      <c r="B1188" s="10"/>
      <c r="C1188" s="10"/>
      <c r="D1188" s="10"/>
      <c r="E1188" s="10"/>
      <c r="F1188" s="10"/>
      <c r="G1188" s="13"/>
      <c r="H1188" s="15"/>
    </row>
    <row r="1189" spans="1:8" ht="12.75">
      <c r="A1189" s="12"/>
      <c r="B1189" s="10"/>
      <c r="C1189" s="10"/>
      <c r="D1189" s="10"/>
      <c r="E1189" s="10"/>
      <c r="F1189" s="10"/>
      <c r="G1189" s="13"/>
      <c r="H1189" s="15"/>
    </row>
    <row r="1190" spans="1:8" ht="12.75">
      <c r="A1190" s="12"/>
      <c r="B1190" s="10"/>
      <c r="C1190" s="10"/>
      <c r="D1190" s="10"/>
      <c r="E1190" s="10"/>
      <c r="F1190" s="10"/>
      <c r="G1190" s="13"/>
      <c r="H1190" s="15"/>
    </row>
    <row r="1191" spans="1:8" ht="12.75">
      <c r="A1191" s="12"/>
      <c r="B1191" s="10"/>
      <c r="C1191" s="10"/>
      <c r="D1191" s="10"/>
      <c r="E1191" s="10"/>
      <c r="F1191" s="10"/>
      <c r="G1191" s="13"/>
      <c r="H1191" s="15"/>
    </row>
    <row r="1192" spans="1:8" ht="12.75">
      <c r="A1192" s="12"/>
      <c r="B1192" s="10"/>
      <c r="C1192" s="10"/>
      <c r="D1192" s="10"/>
      <c r="E1192" s="10"/>
      <c r="F1192" s="10"/>
      <c r="G1192" s="13"/>
      <c r="H1192" s="15"/>
    </row>
    <row r="1193" spans="1:8" ht="12.75">
      <c r="A1193" s="12"/>
      <c r="B1193" s="10"/>
      <c r="C1193" s="10"/>
      <c r="D1193" s="10"/>
      <c r="E1193" s="10"/>
      <c r="F1193" s="10"/>
      <c r="G1193" s="13"/>
      <c r="H1193" s="15"/>
    </row>
    <row r="1194" spans="1:8" ht="12.75">
      <c r="A1194" s="12"/>
      <c r="B1194" s="10"/>
      <c r="C1194" s="10"/>
      <c r="D1194" s="10"/>
      <c r="E1194" s="10"/>
      <c r="F1194" s="10"/>
      <c r="G1194" s="13"/>
      <c r="H1194" s="15"/>
    </row>
    <row r="1195" spans="1:8" ht="12.75">
      <c r="A1195" s="12"/>
      <c r="B1195" s="10"/>
      <c r="C1195" s="10"/>
      <c r="D1195" s="10"/>
      <c r="E1195" s="10"/>
      <c r="F1195" s="10"/>
      <c r="G1195" s="13"/>
      <c r="H1195" s="15"/>
    </row>
    <row r="1196" spans="1:8" ht="12.75">
      <c r="A1196" s="12"/>
      <c r="B1196" s="10"/>
      <c r="C1196" s="10"/>
      <c r="D1196" s="10"/>
      <c r="E1196" s="10"/>
      <c r="F1196" s="10"/>
      <c r="G1196" s="13"/>
      <c r="H1196" s="15"/>
    </row>
    <row r="1197" spans="1:8" ht="12.75">
      <c r="A1197" s="12"/>
      <c r="B1197" s="10"/>
      <c r="C1197" s="10"/>
      <c r="D1197" s="10"/>
      <c r="E1197" s="10"/>
      <c r="F1197" s="10"/>
      <c r="G1197" s="13"/>
      <c r="H1197" s="15"/>
    </row>
    <row r="1198" spans="1:8" ht="12.75">
      <c r="A1198" s="12"/>
      <c r="B1198" s="10"/>
      <c r="C1198" s="10"/>
      <c r="D1198" s="10"/>
      <c r="E1198" s="10"/>
      <c r="F1198" s="10"/>
      <c r="G1198" s="13"/>
      <c r="H1198" s="15"/>
    </row>
    <row r="1199" spans="1:8" ht="12.75">
      <c r="A1199" s="12"/>
      <c r="B1199" s="10"/>
      <c r="C1199" s="10"/>
      <c r="D1199" s="10"/>
      <c r="E1199" s="10"/>
      <c r="F1199" s="10"/>
      <c r="G1199" s="13"/>
      <c r="H1199" s="15"/>
    </row>
    <row r="1200" spans="1:8" ht="12.75">
      <c r="A1200" s="12"/>
      <c r="B1200" s="10"/>
      <c r="C1200" s="10"/>
      <c r="D1200" s="10"/>
      <c r="E1200" s="10"/>
      <c r="F1200" s="10"/>
      <c r="G1200" s="13"/>
      <c r="H1200" s="15"/>
    </row>
    <row r="1201" spans="1:8" ht="12.75">
      <c r="A1201" s="12"/>
      <c r="B1201" s="10"/>
      <c r="C1201" s="10"/>
      <c r="D1201" s="10"/>
      <c r="E1201" s="10"/>
      <c r="F1201" s="10"/>
      <c r="G1201" s="13"/>
      <c r="H1201" s="15"/>
    </row>
    <row r="1202" spans="1:8" ht="12.75">
      <c r="A1202" s="12"/>
      <c r="B1202" s="10"/>
      <c r="C1202" s="10"/>
      <c r="D1202" s="10"/>
      <c r="E1202" s="10"/>
      <c r="F1202" s="10"/>
      <c r="G1202" s="13"/>
      <c r="H1202" s="15"/>
    </row>
    <row r="1203" spans="1:8" ht="12.75">
      <c r="A1203" s="12"/>
      <c r="B1203" s="10"/>
      <c r="C1203" s="10"/>
      <c r="D1203" s="10"/>
      <c r="E1203" s="10"/>
      <c r="F1203" s="10"/>
      <c r="G1203" s="13"/>
      <c r="H1203" s="15"/>
    </row>
    <row r="1204" spans="1:8" ht="12.75">
      <c r="A1204" s="12"/>
      <c r="B1204" s="10"/>
      <c r="C1204" s="10"/>
      <c r="D1204" s="10"/>
      <c r="E1204" s="10"/>
      <c r="F1204" s="10"/>
      <c r="G1204" s="13"/>
      <c r="H1204" s="15"/>
    </row>
    <row r="1205" spans="1:8" ht="12.75">
      <c r="A1205" s="12"/>
      <c r="B1205" s="10"/>
      <c r="C1205" s="10"/>
      <c r="D1205" s="10"/>
      <c r="E1205" s="10"/>
      <c r="F1205" s="10"/>
      <c r="G1205" s="13"/>
      <c r="H1205" s="15"/>
    </row>
    <row r="1206" spans="1:7" ht="12.75">
      <c r="A1206" s="12"/>
      <c r="B1206" s="10"/>
      <c r="C1206" s="10"/>
      <c r="D1206" s="10"/>
      <c r="E1206" s="10"/>
      <c r="F1206" s="10"/>
      <c r="G1206" s="11"/>
    </row>
    <row r="1207" spans="1:7" ht="12.75">
      <c r="A1207" s="12"/>
      <c r="B1207" s="10"/>
      <c r="C1207" s="10"/>
      <c r="D1207" s="10"/>
      <c r="E1207" s="10"/>
      <c r="F1207" s="10"/>
      <c r="G1207" s="11"/>
    </row>
    <row r="1208" spans="1:7" ht="12.75">
      <c r="A1208" s="12"/>
      <c r="B1208" s="10"/>
      <c r="C1208" s="10"/>
      <c r="D1208" s="10"/>
      <c r="E1208" s="10"/>
      <c r="F1208" s="10"/>
      <c r="G1208" s="11"/>
    </row>
    <row r="1209" spans="1:7" ht="12.75">
      <c r="A1209" s="12"/>
      <c r="B1209" s="10"/>
      <c r="C1209" s="10"/>
      <c r="D1209" s="10"/>
      <c r="E1209" s="10"/>
      <c r="F1209" s="10"/>
      <c r="G1209" s="11"/>
    </row>
    <row r="1210" spans="1:7" ht="12.75">
      <c r="A1210" s="12"/>
      <c r="B1210" s="10"/>
      <c r="C1210" s="10"/>
      <c r="D1210" s="10"/>
      <c r="E1210" s="10"/>
      <c r="F1210" s="10"/>
      <c r="G1210" s="11"/>
    </row>
    <row r="1211" spans="1:7" ht="12.75">
      <c r="A1211" s="12"/>
      <c r="B1211" s="10"/>
      <c r="C1211" s="10"/>
      <c r="D1211" s="10"/>
      <c r="E1211" s="10"/>
      <c r="F1211" s="10"/>
      <c r="G1211" s="11"/>
    </row>
    <row r="1212" spans="1:7" ht="12.75">
      <c r="A1212" s="12"/>
      <c r="B1212" s="10"/>
      <c r="C1212" s="10"/>
      <c r="D1212" s="10"/>
      <c r="E1212" s="10"/>
      <c r="F1212" s="10"/>
      <c r="G1212" s="11"/>
    </row>
    <row r="1213" spans="1:7" ht="12.75">
      <c r="A1213" s="12"/>
      <c r="B1213" s="10"/>
      <c r="C1213" s="10"/>
      <c r="D1213" s="10"/>
      <c r="E1213" s="10"/>
      <c r="F1213" s="10"/>
      <c r="G1213" s="11"/>
    </row>
    <row r="1214" spans="1:7" ht="12.75">
      <c r="A1214" s="12"/>
      <c r="B1214" s="10"/>
      <c r="C1214" s="10"/>
      <c r="D1214" s="10"/>
      <c r="E1214" s="10"/>
      <c r="F1214" s="10"/>
      <c r="G1214" s="11"/>
    </row>
    <row r="1215" spans="1:7" ht="12.75">
      <c r="A1215" s="12"/>
      <c r="B1215" s="10"/>
      <c r="C1215" s="10"/>
      <c r="D1215" s="10"/>
      <c r="E1215" s="10"/>
      <c r="F1215" s="10"/>
      <c r="G1215" s="11"/>
    </row>
    <row r="1216" spans="1:7" ht="12.75">
      <c r="A1216" s="12"/>
      <c r="B1216" s="10"/>
      <c r="C1216" s="10"/>
      <c r="D1216" s="10"/>
      <c r="E1216" s="10"/>
      <c r="F1216" s="10"/>
      <c r="G1216" s="11"/>
    </row>
    <row r="1217" spans="1:7" ht="12.75">
      <c r="A1217" s="12"/>
      <c r="B1217" s="10"/>
      <c r="C1217" s="10"/>
      <c r="D1217" s="10"/>
      <c r="E1217" s="10"/>
      <c r="F1217" s="10"/>
      <c r="G1217" s="11"/>
    </row>
    <row r="1218" spans="1:7" ht="12.75">
      <c r="A1218" s="12"/>
      <c r="B1218" s="10"/>
      <c r="C1218" s="10"/>
      <c r="D1218" s="10"/>
      <c r="E1218" s="10"/>
      <c r="F1218" s="10"/>
      <c r="G1218" s="11"/>
    </row>
    <row r="1219" spans="1:7" ht="12.75">
      <c r="A1219" s="12"/>
      <c r="B1219" s="10"/>
      <c r="C1219" s="10"/>
      <c r="D1219" s="10"/>
      <c r="E1219" s="10"/>
      <c r="F1219" s="10"/>
      <c r="G1219" s="11"/>
    </row>
    <row r="1220" spans="1:7" ht="12.75">
      <c r="A1220" s="12"/>
      <c r="B1220" s="10"/>
      <c r="C1220" s="10"/>
      <c r="D1220" s="10"/>
      <c r="E1220" s="10"/>
      <c r="F1220" s="10"/>
      <c r="G1220" s="11"/>
    </row>
    <row r="1221" spans="1:7" ht="12.75">
      <c r="A1221" s="12"/>
      <c r="B1221" s="10"/>
      <c r="C1221" s="10"/>
      <c r="D1221" s="10"/>
      <c r="E1221" s="10"/>
      <c r="F1221" s="10"/>
      <c r="G1221" s="11"/>
    </row>
    <row r="1222" spans="1:7" ht="12.75">
      <c r="A1222" s="12"/>
      <c r="B1222" s="10"/>
      <c r="C1222" s="10"/>
      <c r="D1222" s="10"/>
      <c r="E1222" s="10"/>
      <c r="F1222" s="10"/>
      <c r="G1222" s="11"/>
    </row>
    <row r="1223" spans="1:7" ht="12.75">
      <c r="A1223" s="12"/>
      <c r="B1223" s="10"/>
      <c r="C1223" s="10"/>
      <c r="D1223" s="10"/>
      <c r="E1223" s="10"/>
      <c r="F1223" s="10"/>
      <c r="G1223" s="11"/>
    </row>
    <row r="1224" spans="1:7" ht="12.75">
      <c r="A1224" s="12"/>
      <c r="B1224" s="10"/>
      <c r="C1224" s="10"/>
      <c r="D1224" s="10"/>
      <c r="E1224" s="10"/>
      <c r="F1224" s="10"/>
      <c r="G1224" s="11"/>
    </row>
    <row r="1225" spans="1:7" ht="12.75">
      <c r="A1225" s="12"/>
      <c r="B1225" s="10"/>
      <c r="C1225" s="10"/>
      <c r="D1225" s="10"/>
      <c r="E1225" s="10"/>
      <c r="F1225" s="10"/>
      <c r="G1225" s="11"/>
    </row>
    <row r="1226" spans="1:7" ht="12.75">
      <c r="A1226" s="12"/>
      <c r="B1226" s="10"/>
      <c r="C1226" s="10"/>
      <c r="D1226" s="10"/>
      <c r="E1226" s="10"/>
      <c r="F1226" s="10"/>
      <c r="G1226" s="11"/>
    </row>
    <row r="1227" spans="1:7" ht="12.75">
      <c r="A1227" s="12"/>
      <c r="B1227" s="10"/>
      <c r="C1227" s="10"/>
      <c r="D1227" s="10"/>
      <c r="E1227" s="10"/>
      <c r="F1227" s="10"/>
      <c r="G1227" s="11"/>
    </row>
    <row r="1228" spans="1:7" ht="12.75">
      <c r="A1228" s="12"/>
      <c r="B1228" s="10"/>
      <c r="C1228" s="10"/>
      <c r="D1228" s="10"/>
      <c r="E1228" s="10"/>
      <c r="F1228" s="10"/>
      <c r="G1228" s="11"/>
    </row>
    <row r="1229" spans="1:7" ht="12.75">
      <c r="A1229" s="12"/>
      <c r="B1229" s="10"/>
      <c r="C1229" s="10"/>
      <c r="D1229" s="10"/>
      <c r="E1229" s="10"/>
      <c r="F1229" s="10"/>
      <c r="G1229" s="11"/>
    </row>
    <row r="1230" spans="1:7" ht="12.75">
      <c r="A1230" s="12"/>
      <c r="B1230" s="10"/>
      <c r="C1230" s="10"/>
      <c r="D1230" s="10"/>
      <c r="E1230" s="10"/>
      <c r="F1230" s="10"/>
      <c r="G1230" s="11"/>
    </row>
    <row r="1231" spans="1:7" ht="12.75">
      <c r="A1231" s="12"/>
      <c r="B1231" s="10"/>
      <c r="C1231" s="10"/>
      <c r="D1231" s="10"/>
      <c r="E1231" s="10"/>
      <c r="F1231" s="10"/>
      <c r="G1231" s="11"/>
    </row>
    <row r="1232" spans="1:7" ht="12.75">
      <c r="A1232" s="12"/>
      <c r="B1232" s="10"/>
      <c r="C1232" s="10"/>
      <c r="D1232" s="10"/>
      <c r="E1232" s="10"/>
      <c r="F1232" s="10"/>
      <c r="G1232" s="11"/>
    </row>
    <row r="1233" spans="1:7" ht="12.75">
      <c r="A1233" s="12"/>
      <c r="B1233" s="10"/>
      <c r="C1233" s="10"/>
      <c r="D1233" s="10"/>
      <c r="E1233" s="10"/>
      <c r="F1233" s="10"/>
      <c r="G1233" s="11"/>
    </row>
    <row r="1234" spans="1:7" ht="12.75">
      <c r="A1234" s="12"/>
      <c r="B1234" s="10"/>
      <c r="C1234" s="10"/>
      <c r="D1234" s="10"/>
      <c r="E1234" s="10"/>
      <c r="F1234" s="10"/>
      <c r="G1234" s="11"/>
    </row>
    <row r="1235" spans="1:7" ht="12.75">
      <c r="A1235" s="12"/>
      <c r="B1235" s="10"/>
      <c r="C1235" s="10"/>
      <c r="D1235" s="10"/>
      <c r="E1235" s="10"/>
      <c r="F1235" s="10"/>
      <c r="G1235" s="11"/>
    </row>
    <row r="1236" spans="1:7" ht="12.75">
      <c r="A1236" s="12"/>
      <c r="B1236" s="10"/>
      <c r="C1236" s="10"/>
      <c r="D1236" s="10"/>
      <c r="E1236" s="10"/>
      <c r="F1236" s="10"/>
      <c r="G1236" s="11"/>
    </row>
    <row r="1237" spans="1:7" ht="12.75">
      <c r="A1237" s="12"/>
      <c r="B1237" s="10"/>
      <c r="C1237" s="10"/>
      <c r="D1237" s="10"/>
      <c r="E1237" s="10"/>
      <c r="F1237" s="10"/>
      <c r="G1237" s="11"/>
    </row>
    <row r="1238" spans="1:7" ht="12.75">
      <c r="A1238" s="12"/>
      <c r="B1238" s="10"/>
      <c r="C1238" s="10"/>
      <c r="D1238" s="10"/>
      <c r="E1238" s="10"/>
      <c r="F1238" s="10"/>
      <c r="G1238" s="11"/>
    </row>
    <row r="1239" spans="1:7" ht="12.75">
      <c r="A1239" s="12"/>
      <c r="B1239" s="10"/>
      <c r="C1239" s="10"/>
      <c r="D1239" s="10"/>
      <c r="E1239" s="10"/>
      <c r="F1239" s="10"/>
      <c r="G1239" s="11"/>
    </row>
    <row r="1240" spans="1:7" ht="12.75">
      <c r="A1240" s="12"/>
      <c r="B1240" s="10"/>
      <c r="C1240" s="10"/>
      <c r="D1240" s="10"/>
      <c r="E1240" s="10"/>
      <c r="F1240" s="10"/>
      <c r="G1240" s="11"/>
    </row>
    <row r="1241" spans="1:7" ht="12.75">
      <c r="A1241" s="12"/>
      <c r="B1241" s="10"/>
      <c r="C1241" s="10"/>
      <c r="D1241" s="10"/>
      <c r="E1241" s="10"/>
      <c r="F1241" s="10"/>
      <c r="G1241" s="11"/>
    </row>
    <row r="1242" spans="1:7" ht="12.75">
      <c r="A1242" s="12"/>
      <c r="B1242" s="10"/>
      <c r="C1242" s="10"/>
      <c r="D1242" s="10"/>
      <c r="E1242" s="10"/>
      <c r="F1242" s="10"/>
      <c r="G1242" s="11"/>
    </row>
    <row r="1243" spans="1:7" ht="12.75">
      <c r="A1243" s="12"/>
      <c r="B1243" s="10"/>
      <c r="C1243" s="10"/>
      <c r="D1243" s="10"/>
      <c r="E1243" s="10"/>
      <c r="F1243" s="10"/>
      <c r="G1243" s="11"/>
    </row>
    <row r="1244" spans="1:7" ht="12.75">
      <c r="A1244" s="12"/>
      <c r="B1244" s="10"/>
      <c r="C1244" s="10"/>
      <c r="D1244" s="10"/>
      <c r="E1244" s="10"/>
      <c r="F1244" s="10"/>
      <c r="G1244" s="11"/>
    </row>
    <row r="1245" spans="1:7" ht="12.75">
      <c r="A1245" s="12"/>
      <c r="B1245" s="10"/>
      <c r="C1245" s="10"/>
      <c r="D1245" s="10"/>
      <c r="E1245" s="10"/>
      <c r="F1245" s="10"/>
      <c r="G1245" s="11"/>
    </row>
    <row r="1246" spans="1:7" ht="12.75">
      <c r="A1246" s="12"/>
      <c r="B1246" s="10"/>
      <c r="C1246" s="10"/>
      <c r="D1246" s="10"/>
      <c r="E1246" s="10"/>
      <c r="F1246" s="10"/>
      <c r="G1246" s="11"/>
    </row>
    <row r="1247" spans="1:7" ht="12.75">
      <c r="A1247" s="12"/>
      <c r="B1247" s="10"/>
      <c r="C1247" s="10"/>
      <c r="D1247" s="10"/>
      <c r="E1247" s="10"/>
      <c r="F1247" s="10"/>
      <c r="G1247" s="11"/>
    </row>
    <row r="1248" spans="1:7" ht="12.75">
      <c r="A1248" s="12"/>
      <c r="B1248" s="10"/>
      <c r="C1248" s="10"/>
      <c r="D1248" s="10"/>
      <c r="E1248" s="10"/>
      <c r="F1248" s="10"/>
      <c r="G1248" s="11"/>
    </row>
    <row r="1249" spans="1:7" ht="12.75">
      <c r="A1249" s="12"/>
      <c r="B1249" s="10"/>
      <c r="C1249" s="10"/>
      <c r="D1249" s="10"/>
      <c r="E1249" s="10"/>
      <c r="F1249" s="10"/>
      <c r="G1249" s="11"/>
    </row>
    <row r="1250" spans="1:7" ht="12.75">
      <c r="A1250" s="12"/>
      <c r="B1250" s="10"/>
      <c r="C1250" s="10"/>
      <c r="D1250" s="10"/>
      <c r="E1250" s="10"/>
      <c r="F1250" s="10"/>
      <c r="G1250" s="11"/>
    </row>
    <row r="1251" spans="1:7" ht="12.75">
      <c r="A1251" s="12"/>
      <c r="B1251" s="10"/>
      <c r="C1251" s="10"/>
      <c r="D1251" s="10"/>
      <c r="E1251" s="10"/>
      <c r="F1251" s="10"/>
      <c r="G1251" s="11"/>
    </row>
    <row r="1252" spans="1:7" ht="12.75">
      <c r="A1252" s="12"/>
      <c r="B1252" s="10"/>
      <c r="C1252" s="10"/>
      <c r="D1252" s="10"/>
      <c r="E1252" s="10"/>
      <c r="F1252" s="10"/>
      <c r="G1252" s="11"/>
    </row>
    <row r="1253" spans="1:7" ht="12.75">
      <c r="A1253" s="12"/>
      <c r="B1253" s="10"/>
      <c r="C1253" s="10"/>
      <c r="D1253" s="10"/>
      <c r="E1253" s="10"/>
      <c r="F1253" s="10"/>
      <c r="G1253" s="11"/>
    </row>
    <row r="1254" spans="1:7" ht="12.75">
      <c r="A1254" s="12"/>
      <c r="B1254" s="10"/>
      <c r="C1254" s="10"/>
      <c r="D1254" s="10"/>
      <c r="E1254" s="10"/>
      <c r="F1254" s="10"/>
      <c r="G1254" s="11"/>
    </row>
    <row r="1255" spans="1:7" ht="12.75">
      <c r="A1255" s="12"/>
      <c r="B1255" s="10"/>
      <c r="C1255" s="10"/>
      <c r="D1255" s="10"/>
      <c r="E1255" s="10"/>
      <c r="F1255" s="10"/>
      <c r="G1255" s="11"/>
    </row>
    <row r="1256" spans="1:7" ht="12.75">
      <c r="A1256" s="12"/>
      <c r="B1256" s="10"/>
      <c r="C1256" s="10"/>
      <c r="D1256" s="10"/>
      <c r="E1256" s="10"/>
      <c r="F1256" s="10"/>
      <c r="G1256" s="11"/>
    </row>
    <row r="1257" spans="1:7" ht="12.75">
      <c r="A1257" s="12"/>
      <c r="B1257" s="10"/>
      <c r="C1257" s="10"/>
      <c r="D1257" s="10"/>
      <c r="E1257" s="10"/>
      <c r="F1257" s="10"/>
      <c r="G1257" s="11"/>
    </row>
    <row r="1258" spans="1:7" ht="12.75">
      <c r="A1258" s="12"/>
      <c r="B1258" s="10"/>
      <c r="C1258" s="10"/>
      <c r="D1258" s="10"/>
      <c r="E1258" s="10"/>
      <c r="F1258" s="10"/>
      <c r="G1258" s="11"/>
    </row>
    <row r="1259" spans="1:7" ht="12.75">
      <c r="A1259" s="12"/>
      <c r="B1259" s="10"/>
      <c r="C1259" s="10"/>
      <c r="D1259" s="10"/>
      <c r="E1259" s="10"/>
      <c r="F1259" s="10"/>
      <c r="G1259" s="11"/>
    </row>
    <row r="1260" spans="1:7" ht="12.75">
      <c r="A1260" s="12"/>
      <c r="B1260" s="10"/>
      <c r="C1260" s="10"/>
      <c r="D1260" s="10"/>
      <c r="E1260" s="10"/>
      <c r="F1260" s="10"/>
      <c r="G1260" s="11"/>
    </row>
    <row r="1261" spans="1:7" ht="12.75">
      <c r="A1261" s="12"/>
      <c r="B1261" s="10"/>
      <c r="C1261" s="10"/>
      <c r="D1261" s="10"/>
      <c r="E1261" s="10"/>
      <c r="F1261" s="10"/>
      <c r="G1261" s="11"/>
    </row>
    <row r="1262" spans="1:7" ht="12.75">
      <c r="A1262" s="12"/>
      <c r="B1262" s="10"/>
      <c r="C1262" s="10"/>
      <c r="D1262" s="10"/>
      <c r="E1262" s="10"/>
      <c r="F1262" s="10"/>
      <c r="G1262" s="11"/>
    </row>
    <row r="1263" spans="1:7" ht="12.75">
      <c r="A1263" s="12"/>
      <c r="B1263" s="10"/>
      <c r="C1263" s="10"/>
      <c r="D1263" s="10"/>
      <c r="E1263" s="10"/>
      <c r="F1263" s="10"/>
      <c r="G1263" s="11"/>
    </row>
    <row r="1264" spans="1:7" ht="12.75">
      <c r="A1264" s="12"/>
      <c r="B1264" s="10"/>
      <c r="C1264" s="10"/>
      <c r="D1264" s="10"/>
      <c r="E1264" s="10"/>
      <c r="F1264" s="10"/>
      <c r="G1264" s="11"/>
    </row>
    <row r="1265" spans="1:7" ht="12.75">
      <c r="A1265" s="12"/>
      <c r="B1265" s="10"/>
      <c r="C1265" s="10"/>
      <c r="D1265" s="10"/>
      <c r="E1265" s="10"/>
      <c r="F1265" s="10"/>
      <c r="G1265" s="11"/>
    </row>
    <row r="1266" spans="1:7" ht="12.75">
      <c r="A1266" s="12"/>
      <c r="B1266" s="10"/>
      <c r="C1266" s="10"/>
      <c r="D1266" s="10"/>
      <c r="E1266" s="10"/>
      <c r="F1266" s="10"/>
      <c r="G1266" s="11"/>
    </row>
    <row r="1267" spans="1:7" ht="12.75">
      <c r="A1267" s="12"/>
      <c r="B1267" s="10"/>
      <c r="C1267" s="10"/>
      <c r="D1267" s="10"/>
      <c r="E1267" s="10"/>
      <c r="F1267" s="10"/>
      <c r="G1267" s="11"/>
    </row>
    <row r="1268" spans="1:7" ht="12.75">
      <c r="A1268" s="12"/>
      <c r="B1268" s="10"/>
      <c r="C1268" s="10"/>
      <c r="D1268" s="10"/>
      <c r="E1268" s="10"/>
      <c r="F1268" s="10"/>
      <c r="G1268" s="11"/>
    </row>
    <row r="1269" spans="1:7" ht="12.75">
      <c r="A1269" s="12"/>
      <c r="B1269" s="10"/>
      <c r="C1269" s="10"/>
      <c r="D1269" s="10"/>
      <c r="E1269" s="10"/>
      <c r="F1269" s="10"/>
      <c r="G1269" s="11"/>
    </row>
    <row r="1270" spans="1:7" ht="12.75">
      <c r="A1270" s="12"/>
      <c r="B1270" s="10"/>
      <c r="C1270" s="10"/>
      <c r="D1270" s="10"/>
      <c r="E1270" s="10"/>
      <c r="F1270" s="10"/>
      <c r="G1270" s="11"/>
    </row>
    <row r="1271" spans="1:7" ht="12.75">
      <c r="A1271" s="12"/>
      <c r="B1271" s="10"/>
      <c r="C1271" s="10"/>
      <c r="D1271" s="10"/>
      <c r="E1271" s="10"/>
      <c r="F1271" s="10"/>
      <c r="G1271" s="11"/>
    </row>
    <row r="1272" spans="1:7" ht="12.75">
      <c r="A1272" s="12"/>
      <c r="B1272" s="10"/>
      <c r="C1272" s="10"/>
      <c r="D1272" s="10"/>
      <c r="E1272" s="10"/>
      <c r="F1272" s="10"/>
      <c r="G1272" s="11"/>
    </row>
    <row r="1273" spans="1:7" ht="12.75">
      <c r="A1273" s="12"/>
      <c r="B1273" s="10"/>
      <c r="C1273" s="10"/>
      <c r="D1273" s="10"/>
      <c r="E1273" s="10"/>
      <c r="F1273" s="10"/>
      <c r="G1273" s="11"/>
    </row>
    <row r="1274" spans="1:7" ht="12.75">
      <c r="A1274" s="12"/>
      <c r="B1274" s="10"/>
      <c r="C1274" s="10"/>
      <c r="D1274" s="10"/>
      <c r="E1274" s="10"/>
      <c r="F1274" s="10"/>
      <c r="G1274" s="11"/>
    </row>
    <row r="1275" spans="1:7" ht="12.75">
      <c r="A1275" s="12"/>
      <c r="B1275" s="10"/>
      <c r="C1275" s="10"/>
      <c r="D1275" s="10"/>
      <c r="E1275" s="10"/>
      <c r="F1275" s="10"/>
      <c r="G1275" s="11"/>
    </row>
    <row r="1276" spans="1:7" ht="12.75">
      <c r="A1276" s="12"/>
      <c r="B1276" s="10"/>
      <c r="C1276" s="10"/>
      <c r="D1276" s="10"/>
      <c r="E1276" s="10"/>
      <c r="F1276" s="10"/>
      <c r="G1276" s="11"/>
    </row>
    <row r="1277" spans="1:7" ht="12.75">
      <c r="A1277" s="12"/>
      <c r="B1277" s="10"/>
      <c r="C1277" s="10"/>
      <c r="D1277" s="10"/>
      <c r="E1277" s="10"/>
      <c r="F1277" s="10"/>
      <c r="G1277" s="11"/>
    </row>
    <row r="1278" spans="1:7" ht="12.75">
      <c r="A1278" s="12"/>
      <c r="B1278" s="10"/>
      <c r="C1278" s="10"/>
      <c r="D1278" s="10"/>
      <c r="E1278" s="10"/>
      <c r="F1278" s="10"/>
      <c r="G1278" s="11"/>
    </row>
    <row r="1279" spans="1:7" ht="12.75">
      <c r="A1279" s="12"/>
      <c r="B1279" s="10"/>
      <c r="C1279" s="10"/>
      <c r="D1279" s="10"/>
      <c r="E1279" s="10"/>
      <c r="F1279" s="10"/>
      <c r="G1279" s="11"/>
    </row>
    <row r="1280" spans="1:7" ht="12.75">
      <c r="A1280" s="12"/>
      <c r="B1280" s="10"/>
      <c r="C1280" s="10"/>
      <c r="D1280" s="10"/>
      <c r="E1280" s="10"/>
      <c r="F1280" s="10"/>
      <c r="G1280" s="11"/>
    </row>
    <row r="1281" spans="1:7" ht="12.75">
      <c r="A1281" s="12"/>
      <c r="B1281" s="10"/>
      <c r="C1281" s="10"/>
      <c r="D1281" s="10"/>
      <c r="E1281" s="10"/>
      <c r="F1281" s="10"/>
      <c r="G1281" s="11"/>
    </row>
    <row r="1282" spans="1:7" ht="12.75">
      <c r="A1282" s="12"/>
      <c r="B1282" s="10"/>
      <c r="C1282" s="10"/>
      <c r="D1282" s="10"/>
      <c r="E1282" s="10"/>
      <c r="F1282" s="10"/>
      <c r="G1282" s="11"/>
    </row>
    <row r="1283" spans="1:7" ht="12.75">
      <c r="A1283" s="12"/>
      <c r="B1283" s="10"/>
      <c r="C1283" s="10"/>
      <c r="D1283" s="10"/>
      <c r="E1283" s="10"/>
      <c r="F1283" s="10"/>
      <c r="G1283" s="11"/>
    </row>
    <row r="1284" spans="1:7" ht="12.75">
      <c r="A1284" s="12"/>
      <c r="B1284" s="10"/>
      <c r="C1284" s="10"/>
      <c r="D1284" s="10"/>
      <c r="E1284" s="10"/>
      <c r="F1284" s="10"/>
      <c r="G1284" s="11"/>
    </row>
    <row r="1285" spans="1:7" ht="12.75">
      <c r="A1285" s="12"/>
      <c r="B1285" s="10"/>
      <c r="C1285" s="10"/>
      <c r="D1285" s="10"/>
      <c r="E1285" s="10"/>
      <c r="F1285" s="10"/>
      <c r="G1285" s="11"/>
    </row>
    <row r="1286" spans="1:7" ht="12.75">
      <c r="A1286" s="12"/>
      <c r="B1286" s="10"/>
      <c r="C1286" s="10"/>
      <c r="D1286" s="10"/>
      <c r="E1286" s="10"/>
      <c r="F1286" s="10"/>
      <c r="G1286" s="11"/>
    </row>
    <row r="1287" spans="1:7" ht="12.75">
      <c r="A1287" s="12"/>
      <c r="B1287" s="10"/>
      <c r="C1287" s="10"/>
      <c r="D1287" s="10"/>
      <c r="E1287" s="10"/>
      <c r="F1287" s="10"/>
      <c r="G1287" s="11"/>
    </row>
    <row r="1288" spans="1:7" ht="12.75">
      <c r="A1288" s="12"/>
      <c r="B1288" s="10"/>
      <c r="C1288" s="10"/>
      <c r="D1288" s="10"/>
      <c r="E1288" s="10"/>
      <c r="F1288" s="10"/>
      <c r="G1288" s="11"/>
    </row>
    <row r="1289" spans="1:7" ht="12.75">
      <c r="A1289" s="12"/>
      <c r="B1289" s="10"/>
      <c r="C1289" s="10"/>
      <c r="D1289" s="10"/>
      <c r="E1289" s="10"/>
      <c r="F1289" s="10"/>
      <c r="G1289" s="11"/>
    </row>
    <row r="1290" spans="1:7" ht="12.75">
      <c r="A1290" s="12"/>
      <c r="B1290" s="10"/>
      <c r="C1290" s="10"/>
      <c r="D1290" s="10"/>
      <c r="E1290" s="10"/>
      <c r="F1290" s="10"/>
      <c r="G1290" s="11"/>
    </row>
    <row r="1291" spans="1:7" ht="12.75">
      <c r="A1291" s="12"/>
      <c r="B1291" s="10"/>
      <c r="C1291" s="10"/>
      <c r="D1291" s="10"/>
      <c r="E1291" s="10"/>
      <c r="F1291" s="10"/>
      <c r="G1291" s="11"/>
    </row>
    <row r="1292" spans="1:7" ht="12.75">
      <c r="A1292" s="12"/>
      <c r="B1292" s="10"/>
      <c r="C1292" s="10"/>
      <c r="D1292" s="10"/>
      <c r="E1292" s="10"/>
      <c r="F1292" s="10"/>
      <c r="G1292" s="11"/>
    </row>
    <row r="1293" spans="1:7" ht="12.75">
      <c r="A1293" s="12"/>
      <c r="B1293" s="10"/>
      <c r="C1293" s="10"/>
      <c r="D1293" s="10"/>
      <c r="E1293" s="10"/>
      <c r="F1293" s="10"/>
      <c r="G1293" s="11"/>
    </row>
    <row r="1294" spans="1:7" ht="12.75">
      <c r="A1294" s="12"/>
      <c r="B1294" s="10"/>
      <c r="C1294" s="10"/>
      <c r="D1294" s="10"/>
      <c r="E1294" s="10"/>
      <c r="F1294" s="10"/>
      <c r="G1294" s="11"/>
    </row>
    <row r="1295" spans="1:7" ht="12.75">
      <c r="A1295" s="12"/>
      <c r="B1295" s="10"/>
      <c r="C1295" s="10"/>
      <c r="D1295" s="10"/>
      <c r="E1295" s="10"/>
      <c r="F1295" s="10"/>
      <c r="G1295" s="11"/>
    </row>
    <row r="1296" spans="1:7" ht="12.75">
      <c r="A1296" s="12"/>
      <c r="B1296" s="10"/>
      <c r="C1296" s="10"/>
      <c r="D1296" s="10"/>
      <c r="E1296" s="10"/>
      <c r="F1296" s="10"/>
      <c r="G1296" s="11"/>
    </row>
    <row r="1297" spans="1:7" ht="12.75">
      <c r="A1297" s="12"/>
      <c r="B1297" s="10"/>
      <c r="C1297" s="10"/>
      <c r="D1297" s="10"/>
      <c r="E1297" s="10"/>
      <c r="F1297" s="10"/>
      <c r="G1297" s="11"/>
    </row>
    <row r="1298" spans="1:7" ht="12.75">
      <c r="A1298" s="12"/>
      <c r="B1298" s="10"/>
      <c r="C1298" s="10"/>
      <c r="D1298" s="10"/>
      <c r="E1298" s="10"/>
      <c r="F1298" s="10"/>
      <c r="G1298" s="11"/>
    </row>
    <row r="1299" spans="1:7" ht="12.75">
      <c r="A1299" s="12"/>
      <c r="B1299" s="10"/>
      <c r="C1299" s="10"/>
      <c r="D1299" s="10"/>
      <c r="E1299" s="10"/>
      <c r="F1299" s="10"/>
      <c r="G1299" s="11"/>
    </row>
    <row r="1300" spans="1:7" ht="12.75">
      <c r="A1300" s="12"/>
      <c r="B1300" s="10"/>
      <c r="C1300" s="10"/>
      <c r="D1300" s="10"/>
      <c r="E1300" s="10"/>
      <c r="F1300" s="10"/>
      <c r="G1300" s="11"/>
    </row>
    <row r="1301" spans="1:7" ht="12.75">
      <c r="A1301" s="12"/>
      <c r="B1301" s="10"/>
      <c r="C1301" s="10"/>
      <c r="D1301" s="10"/>
      <c r="E1301" s="10"/>
      <c r="F1301" s="10"/>
      <c r="G1301" s="11"/>
    </row>
    <row r="1302" spans="1:7" ht="12.75">
      <c r="A1302" s="12"/>
      <c r="B1302" s="10"/>
      <c r="C1302" s="10"/>
      <c r="D1302" s="10"/>
      <c r="E1302" s="10"/>
      <c r="F1302" s="10"/>
      <c r="G1302" s="11"/>
    </row>
    <row r="1303" spans="1:7" ht="12.75">
      <c r="A1303" s="12"/>
      <c r="B1303" s="10"/>
      <c r="C1303" s="10"/>
      <c r="D1303" s="10"/>
      <c r="E1303" s="10"/>
      <c r="F1303" s="10"/>
      <c r="G1303" s="11"/>
    </row>
    <row r="1304" spans="1:7" ht="12.75">
      <c r="A1304" s="12"/>
      <c r="B1304" s="10"/>
      <c r="C1304" s="10"/>
      <c r="D1304" s="10"/>
      <c r="E1304" s="10"/>
      <c r="F1304" s="10"/>
      <c r="G1304" s="11"/>
    </row>
    <row r="1305" spans="1:7" ht="12.75">
      <c r="A1305" s="12"/>
      <c r="B1305" s="10"/>
      <c r="C1305" s="10"/>
      <c r="D1305" s="10"/>
      <c r="E1305" s="10"/>
      <c r="F1305" s="10"/>
      <c r="G1305" s="11"/>
    </row>
    <row r="1306" spans="1:7" ht="12.75">
      <c r="A1306" s="12"/>
      <c r="B1306" s="10"/>
      <c r="C1306" s="10"/>
      <c r="D1306" s="10"/>
      <c r="E1306" s="10"/>
      <c r="F1306" s="10"/>
      <c r="G1306" s="11"/>
    </row>
    <row r="1307" spans="1:7" ht="12.75">
      <c r="A1307" s="12"/>
      <c r="B1307" s="10"/>
      <c r="C1307" s="10"/>
      <c r="D1307" s="10"/>
      <c r="E1307" s="10"/>
      <c r="F1307" s="10"/>
      <c r="G1307" s="11"/>
    </row>
    <row r="1308" spans="1:7" ht="12.75">
      <c r="A1308" s="12"/>
      <c r="B1308" s="10"/>
      <c r="C1308" s="10"/>
      <c r="D1308" s="10"/>
      <c r="E1308" s="10"/>
      <c r="F1308" s="10"/>
      <c r="G1308" s="11"/>
    </row>
    <row r="1309" spans="1:7" ht="12.75">
      <c r="A1309" s="12"/>
      <c r="B1309" s="10"/>
      <c r="C1309" s="10"/>
      <c r="D1309" s="10"/>
      <c r="E1309" s="10"/>
      <c r="F1309" s="10"/>
      <c r="G1309" s="11"/>
    </row>
    <row r="1310" spans="1:7" ht="12.75">
      <c r="A1310" s="12"/>
      <c r="B1310" s="10"/>
      <c r="C1310" s="10"/>
      <c r="D1310" s="10"/>
      <c r="E1310" s="10"/>
      <c r="F1310" s="10"/>
      <c r="G1310" s="11"/>
    </row>
    <row r="1311" spans="1:7" ht="12.75">
      <c r="A1311" s="12"/>
      <c r="B1311" s="10"/>
      <c r="C1311" s="10"/>
      <c r="D1311" s="10"/>
      <c r="E1311" s="10"/>
      <c r="F1311" s="10"/>
      <c r="G1311" s="11"/>
    </row>
    <row r="1312" spans="1:7" ht="12.75">
      <c r="A1312" s="12"/>
      <c r="B1312" s="10"/>
      <c r="C1312" s="10"/>
      <c r="D1312" s="10"/>
      <c r="E1312" s="10"/>
      <c r="F1312" s="10"/>
      <c r="G1312" s="11"/>
    </row>
    <row r="1313" spans="1:7" ht="12.75">
      <c r="A1313" s="12"/>
      <c r="B1313" s="10"/>
      <c r="C1313" s="10"/>
      <c r="D1313" s="10"/>
      <c r="E1313" s="10"/>
      <c r="F1313" s="10"/>
      <c r="G1313" s="11"/>
    </row>
    <row r="1314" spans="1:7" ht="12.75">
      <c r="A1314" s="12"/>
      <c r="B1314" s="10"/>
      <c r="C1314" s="10"/>
      <c r="D1314" s="10"/>
      <c r="E1314" s="10"/>
      <c r="F1314" s="10"/>
      <c r="G1314" s="11"/>
    </row>
    <row r="1315" spans="1:7" ht="12.75">
      <c r="A1315" s="12"/>
      <c r="B1315" s="10"/>
      <c r="C1315" s="10"/>
      <c r="D1315" s="10"/>
      <c r="E1315" s="10"/>
      <c r="F1315" s="10"/>
      <c r="G1315" s="11"/>
    </row>
    <row r="1316" spans="1:7" ht="12.75">
      <c r="A1316" s="12"/>
      <c r="B1316" s="10"/>
      <c r="C1316" s="10"/>
      <c r="D1316" s="10"/>
      <c r="E1316" s="10"/>
      <c r="F1316" s="10"/>
      <c r="G1316" s="11"/>
    </row>
    <row r="1317" spans="1:7" ht="12.75">
      <c r="A1317" s="12"/>
      <c r="B1317" s="10"/>
      <c r="C1317" s="10"/>
      <c r="D1317" s="10"/>
      <c r="E1317" s="10"/>
      <c r="F1317" s="10"/>
      <c r="G1317" s="11"/>
    </row>
    <row r="1318" spans="1:7" ht="12.75">
      <c r="A1318" s="12"/>
      <c r="B1318" s="10"/>
      <c r="C1318" s="10"/>
      <c r="D1318" s="10"/>
      <c r="E1318" s="10"/>
      <c r="F1318" s="10"/>
      <c r="G1318" s="11"/>
    </row>
    <row r="1319" spans="1:7" ht="12.75">
      <c r="A1319" s="12"/>
      <c r="B1319" s="10"/>
      <c r="C1319" s="10"/>
      <c r="D1319" s="10"/>
      <c r="E1319" s="10"/>
      <c r="F1319" s="10"/>
      <c r="G1319" s="11"/>
    </row>
    <row r="1320" spans="1:7" ht="12.75">
      <c r="A1320" s="12"/>
      <c r="B1320" s="10"/>
      <c r="C1320" s="10"/>
      <c r="D1320" s="10"/>
      <c r="E1320" s="10"/>
      <c r="F1320" s="10"/>
      <c r="G1320" s="11"/>
    </row>
    <row r="1321" spans="1:7" ht="12.75">
      <c r="A1321" s="12"/>
      <c r="B1321" s="10"/>
      <c r="C1321" s="10"/>
      <c r="D1321" s="10"/>
      <c r="E1321" s="10"/>
      <c r="F1321" s="10"/>
      <c r="G1321" s="11"/>
    </row>
    <row r="1322" spans="1:7" ht="12.75">
      <c r="A1322" s="12"/>
      <c r="B1322" s="10"/>
      <c r="C1322" s="10"/>
      <c r="D1322" s="10"/>
      <c r="E1322" s="10"/>
      <c r="F1322" s="10"/>
      <c r="G1322" s="11"/>
    </row>
    <row r="1323" spans="1:7" ht="12.75">
      <c r="A1323" s="12"/>
      <c r="B1323" s="10"/>
      <c r="C1323" s="10"/>
      <c r="D1323" s="10"/>
      <c r="E1323" s="10"/>
      <c r="F1323" s="10"/>
      <c r="G1323" s="11"/>
    </row>
    <row r="1324" spans="1:7" ht="12.75">
      <c r="A1324" s="12"/>
      <c r="B1324" s="10"/>
      <c r="C1324" s="10"/>
      <c r="D1324" s="10"/>
      <c r="E1324" s="10"/>
      <c r="F1324" s="10"/>
      <c r="G1324" s="11"/>
    </row>
    <row r="1325" spans="1:7" ht="12.75">
      <c r="A1325" s="12"/>
      <c r="B1325" s="10"/>
      <c r="C1325" s="10"/>
      <c r="D1325" s="10"/>
      <c r="E1325" s="10"/>
      <c r="F1325" s="10"/>
      <c r="G1325" s="11"/>
    </row>
    <row r="1326" spans="1:7" ht="12.75">
      <c r="A1326" s="12"/>
      <c r="B1326" s="10"/>
      <c r="C1326" s="10"/>
      <c r="D1326" s="10"/>
      <c r="E1326" s="10"/>
      <c r="F1326" s="10"/>
      <c r="G1326" s="11"/>
    </row>
    <row r="1327" spans="1:7" ht="12.75">
      <c r="A1327" s="12"/>
      <c r="B1327" s="10"/>
      <c r="C1327" s="10"/>
      <c r="D1327" s="10"/>
      <c r="E1327" s="10"/>
      <c r="F1327" s="10"/>
      <c r="G1327" s="11"/>
    </row>
    <row r="1328" spans="1:7" ht="12.75">
      <c r="A1328" s="12"/>
      <c r="B1328" s="10"/>
      <c r="C1328" s="10"/>
      <c r="D1328" s="10"/>
      <c r="E1328" s="10"/>
      <c r="F1328" s="10"/>
      <c r="G1328" s="11"/>
    </row>
    <row r="1329" spans="1:7" ht="12.75">
      <c r="A1329" s="12"/>
      <c r="B1329" s="10"/>
      <c r="C1329" s="10"/>
      <c r="D1329" s="10"/>
      <c r="E1329" s="10"/>
      <c r="F1329" s="10"/>
      <c r="G1329" s="11"/>
    </row>
    <row r="1330" spans="1:7" ht="12.75">
      <c r="A1330" s="12"/>
      <c r="B1330" s="10"/>
      <c r="C1330" s="10"/>
      <c r="D1330" s="10"/>
      <c r="E1330" s="10"/>
      <c r="F1330" s="10"/>
      <c r="G1330" s="11"/>
    </row>
    <row r="1331" spans="1:7" ht="12.75">
      <c r="A1331" s="12"/>
      <c r="B1331" s="10"/>
      <c r="C1331" s="10"/>
      <c r="D1331" s="10"/>
      <c r="E1331" s="10"/>
      <c r="F1331" s="10"/>
      <c r="G1331" s="11"/>
    </row>
    <row r="1332" spans="1:7" ht="12.75">
      <c r="A1332" s="12"/>
      <c r="B1332" s="10"/>
      <c r="C1332" s="10"/>
      <c r="D1332" s="10"/>
      <c r="E1332" s="10"/>
      <c r="F1332" s="10"/>
      <c r="G1332" s="11"/>
    </row>
    <row r="1333" spans="1:7" ht="12.75">
      <c r="A1333" s="12"/>
      <c r="B1333" s="10"/>
      <c r="C1333" s="10"/>
      <c r="D1333" s="10"/>
      <c r="E1333" s="10"/>
      <c r="F1333" s="10"/>
      <c r="G1333" s="11"/>
    </row>
    <row r="1334" spans="1:7" ht="12.75">
      <c r="A1334" s="12"/>
      <c r="B1334" s="10"/>
      <c r="C1334" s="10"/>
      <c r="D1334" s="10"/>
      <c r="E1334" s="10"/>
      <c r="F1334" s="10"/>
      <c r="G1334" s="11"/>
    </row>
    <row r="1335" spans="1:7" ht="12.75">
      <c r="A1335" s="12"/>
      <c r="B1335" s="10"/>
      <c r="C1335" s="10"/>
      <c r="D1335" s="10"/>
      <c r="E1335" s="10"/>
      <c r="F1335" s="10"/>
      <c r="G1335" s="11"/>
    </row>
    <row r="1336" spans="1:7" ht="12.75">
      <c r="A1336" s="12"/>
      <c r="B1336" s="10"/>
      <c r="C1336" s="10"/>
      <c r="D1336" s="10"/>
      <c r="E1336" s="10"/>
      <c r="F1336" s="10"/>
      <c r="G1336" s="11"/>
    </row>
    <row r="1337" spans="1:7" ht="12.75">
      <c r="A1337" s="12"/>
      <c r="B1337" s="10"/>
      <c r="C1337" s="10"/>
      <c r="D1337" s="10"/>
      <c r="E1337" s="10"/>
      <c r="F1337" s="10"/>
      <c r="G1337" s="11"/>
    </row>
    <row r="1338" spans="1:7" ht="12.75">
      <c r="A1338" s="12"/>
      <c r="B1338" s="10"/>
      <c r="C1338" s="10"/>
      <c r="D1338" s="10"/>
      <c r="E1338" s="10"/>
      <c r="F1338" s="10"/>
      <c r="G1338" s="11"/>
    </row>
    <row r="1339" spans="1:7" ht="12.75">
      <c r="A1339" s="12"/>
      <c r="B1339" s="10"/>
      <c r="C1339" s="10"/>
      <c r="D1339" s="10"/>
      <c r="E1339" s="10"/>
      <c r="F1339" s="10"/>
      <c r="G1339" s="11"/>
    </row>
    <row r="1340" spans="1:7" ht="12.75">
      <c r="A1340" s="12"/>
      <c r="B1340" s="10"/>
      <c r="C1340" s="10"/>
      <c r="D1340" s="10"/>
      <c r="E1340" s="10"/>
      <c r="F1340" s="10"/>
      <c r="G1340" s="11"/>
    </row>
    <row r="1341" spans="1:7" ht="12.75">
      <c r="A1341" s="12"/>
      <c r="B1341" s="10"/>
      <c r="C1341" s="10"/>
      <c r="D1341" s="10"/>
      <c r="E1341" s="10"/>
      <c r="F1341" s="10"/>
      <c r="G1341" s="11"/>
    </row>
    <row r="1342" spans="1:7" ht="12.75">
      <c r="A1342" s="12"/>
      <c r="B1342" s="10"/>
      <c r="C1342" s="10"/>
      <c r="D1342" s="10"/>
      <c r="E1342" s="10"/>
      <c r="F1342" s="10"/>
      <c r="G1342" s="11"/>
    </row>
    <row r="1343" spans="1:7" ht="12.75">
      <c r="A1343" s="12"/>
      <c r="B1343" s="10"/>
      <c r="C1343" s="10"/>
      <c r="D1343" s="10"/>
      <c r="E1343" s="10"/>
      <c r="F1343" s="10"/>
      <c r="G1343" s="11"/>
    </row>
    <row r="1344" spans="1:7" ht="12.75">
      <c r="A1344" s="12"/>
      <c r="B1344" s="10"/>
      <c r="C1344" s="10"/>
      <c r="D1344" s="10"/>
      <c r="E1344" s="10"/>
      <c r="F1344" s="10"/>
      <c r="G1344" s="11"/>
    </row>
    <row r="1345" spans="1:7" ht="12.75">
      <c r="A1345" s="12"/>
      <c r="B1345" s="10"/>
      <c r="C1345" s="10"/>
      <c r="D1345" s="10"/>
      <c r="E1345" s="10"/>
      <c r="F1345" s="10"/>
      <c r="G1345" s="11"/>
    </row>
    <row r="1346" spans="1:7" ht="12.75">
      <c r="A1346" s="12"/>
      <c r="B1346" s="10"/>
      <c r="C1346" s="10"/>
      <c r="D1346" s="10"/>
      <c r="E1346" s="10"/>
      <c r="F1346" s="10"/>
      <c r="G1346" s="11"/>
    </row>
    <row r="1347" spans="1:7" ht="12.75">
      <c r="A1347" s="12"/>
      <c r="B1347" s="10"/>
      <c r="C1347" s="10"/>
      <c r="D1347" s="10"/>
      <c r="E1347" s="10"/>
      <c r="F1347" s="10"/>
      <c r="G1347" s="11"/>
    </row>
    <row r="1348" spans="1:7" ht="12.75">
      <c r="A1348" s="12"/>
      <c r="B1348" s="10"/>
      <c r="C1348" s="10"/>
      <c r="D1348" s="10"/>
      <c r="E1348" s="10"/>
      <c r="F1348" s="10"/>
      <c r="G1348" s="11"/>
    </row>
    <row r="1349" spans="1:7" ht="12.75">
      <c r="A1349" s="12"/>
      <c r="B1349" s="10"/>
      <c r="C1349" s="10"/>
      <c r="D1349" s="10"/>
      <c r="E1349" s="10"/>
      <c r="F1349" s="10"/>
      <c r="G1349" s="11"/>
    </row>
    <row r="1350" spans="1:7" ht="12.75">
      <c r="A1350" s="12"/>
      <c r="B1350" s="10"/>
      <c r="C1350" s="10"/>
      <c r="D1350" s="10"/>
      <c r="E1350" s="10"/>
      <c r="F1350" s="10"/>
      <c r="G1350" s="11"/>
    </row>
    <row r="1351" spans="1:7" ht="12.75">
      <c r="A1351" s="12"/>
      <c r="B1351" s="10"/>
      <c r="C1351" s="10"/>
      <c r="D1351" s="10"/>
      <c r="E1351" s="10"/>
      <c r="F1351" s="10"/>
      <c r="G1351" s="11"/>
    </row>
    <row r="1352" spans="1:7" ht="12.75">
      <c r="A1352" s="12"/>
      <c r="B1352" s="10"/>
      <c r="C1352" s="10"/>
      <c r="D1352" s="10"/>
      <c r="E1352" s="10"/>
      <c r="F1352" s="10"/>
      <c r="G1352" s="11"/>
    </row>
    <row r="1353" spans="1:7" ht="12.75">
      <c r="A1353" s="12"/>
      <c r="B1353" s="10"/>
      <c r="C1353" s="10"/>
      <c r="D1353" s="10"/>
      <c r="E1353" s="10"/>
      <c r="F1353" s="10"/>
      <c r="G1353" s="11"/>
    </row>
    <row r="1354" spans="1:7" ht="12.75">
      <c r="A1354" s="12"/>
      <c r="B1354" s="10"/>
      <c r="C1354" s="10"/>
      <c r="D1354" s="10"/>
      <c r="E1354" s="10"/>
      <c r="F1354" s="10"/>
      <c r="G1354" s="11"/>
    </row>
    <row r="1355" spans="1:7" ht="12.75">
      <c r="A1355" s="12"/>
      <c r="B1355" s="10"/>
      <c r="C1355" s="10"/>
      <c r="D1355" s="10"/>
      <c r="E1355" s="10"/>
      <c r="F1355" s="10"/>
      <c r="G1355" s="11"/>
    </row>
    <row r="1356" spans="1:7" ht="12.75">
      <c r="A1356" s="12"/>
      <c r="B1356" s="10"/>
      <c r="C1356" s="10"/>
      <c r="D1356" s="10"/>
      <c r="E1356" s="10"/>
      <c r="F1356" s="10"/>
      <c r="G1356" s="11"/>
    </row>
    <row r="1357" spans="1:7" ht="12.75">
      <c r="A1357" s="12"/>
      <c r="B1357" s="10"/>
      <c r="C1357" s="10"/>
      <c r="D1357" s="10"/>
      <c r="E1357" s="10"/>
      <c r="F1357" s="10"/>
      <c r="G1357" s="11"/>
    </row>
    <row r="1358" spans="1:7" ht="12.75">
      <c r="A1358" s="12"/>
      <c r="B1358" s="10"/>
      <c r="C1358" s="10"/>
      <c r="D1358" s="10"/>
      <c r="E1358" s="10"/>
      <c r="F1358" s="10"/>
      <c r="G1358" s="11"/>
    </row>
    <row r="1359" spans="1:7" ht="12.75">
      <c r="A1359" s="12"/>
      <c r="B1359" s="10"/>
      <c r="C1359" s="10"/>
      <c r="D1359" s="10"/>
      <c r="E1359" s="10"/>
      <c r="F1359" s="10"/>
      <c r="G1359" s="11"/>
    </row>
    <row r="1360" spans="1:7" ht="12.75">
      <c r="A1360" s="12"/>
      <c r="B1360" s="10"/>
      <c r="C1360" s="10"/>
      <c r="D1360" s="10"/>
      <c r="E1360" s="10"/>
      <c r="F1360" s="10"/>
      <c r="G1360" s="11"/>
    </row>
    <row r="1361" spans="1:7" ht="12.75">
      <c r="A1361" s="12"/>
      <c r="B1361" s="10"/>
      <c r="C1361" s="10"/>
      <c r="D1361" s="10"/>
      <c r="E1361" s="10"/>
      <c r="F1361" s="10"/>
      <c r="G1361" s="11"/>
    </row>
    <row r="1362" spans="1:7" ht="12.75">
      <c r="A1362" s="12"/>
      <c r="B1362" s="10"/>
      <c r="C1362" s="10"/>
      <c r="D1362" s="10"/>
      <c r="E1362" s="10"/>
      <c r="F1362" s="10"/>
      <c r="G1362" s="11"/>
    </row>
    <row r="1363" spans="1:7" ht="12.75">
      <c r="A1363" s="12"/>
      <c r="B1363" s="10"/>
      <c r="C1363" s="10"/>
      <c r="D1363" s="10"/>
      <c r="E1363" s="10"/>
      <c r="F1363" s="10"/>
      <c r="G1363" s="11"/>
    </row>
    <row r="1364" spans="1:7" ht="12.75">
      <c r="A1364" s="12"/>
      <c r="B1364" s="10"/>
      <c r="C1364" s="10"/>
      <c r="D1364" s="10"/>
      <c r="E1364" s="10"/>
      <c r="F1364" s="10"/>
      <c r="G1364" s="11"/>
    </row>
    <row r="1365" spans="1:7" ht="12.75">
      <c r="A1365" s="12"/>
      <c r="B1365" s="10"/>
      <c r="C1365" s="10"/>
      <c r="D1365" s="10"/>
      <c r="E1365" s="10"/>
      <c r="F1365" s="10"/>
      <c r="G1365" s="11"/>
    </row>
    <row r="1366" spans="1:7" ht="12.75">
      <c r="A1366" s="12"/>
      <c r="B1366" s="10"/>
      <c r="C1366" s="10"/>
      <c r="D1366" s="10"/>
      <c r="E1366" s="10"/>
      <c r="F1366" s="10"/>
      <c r="G1366" s="11"/>
    </row>
    <row r="1367" spans="1:7" ht="12.75">
      <c r="A1367" s="12"/>
      <c r="B1367" s="10"/>
      <c r="C1367" s="10"/>
      <c r="D1367" s="10"/>
      <c r="E1367" s="10"/>
      <c r="F1367" s="10"/>
      <c r="G1367" s="11"/>
    </row>
    <row r="1368" spans="1:7" ht="12.75">
      <c r="A1368" s="12"/>
      <c r="B1368" s="10"/>
      <c r="C1368" s="10"/>
      <c r="D1368" s="10"/>
      <c r="E1368" s="10"/>
      <c r="F1368" s="10"/>
      <c r="G1368" s="11"/>
    </row>
    <row r="1369" spans="1:7" ht="12.75">
      <c r="A1369" s="12"/>
      <c r="B1369" s="10"/>
      <c r="C1369" s="10"/>
      <c r="D1369" s="10"/>
      <c r="E1369" s="10"/>
      <c r="F1369" s="10"/>
      <c r="G1369" s="11"/>
    </row>
    <row r="1370" spans="1:7" ht="12.75">
      <c r="A1370" s="12"/>
      <c r="B1370" s="10"/>
      <c r="C1370" s="10"/>
      <c r="D1370" s="10"/>
      <c r="E1370" s="10"/>
      <c r="F1370" s="10"/>
      <c r="G1370" s="11"/>
    </row>
    <row r="1371" spans="1:7" ht="12.75">
      <c r="A1371" s="12"/>
      <c r="B1371" s="10"/>
      <c r="C1371" s="10"/>
      <c r="D1371" s="10"/>
      <c r="E1371" s="10"/>
      <c r="F1371" s="10"/>
      <c r="G1371" s="11"/>
    </row>
    <row r="1372" spans="1:7" ht="12.75">
      <c r="A1372" s="12"/>
      <c r="B1372" s="10"/>
      <c r="C1372" s="10"/>
      <c r="D1372" s="10"/>
      <c r="E1372" s="10"/>
      <c r="F1372" s="10"/>
      <c r="G1372" s="11"/>
    </row>
    <row r="1373" spans="1:7" ht="12.75">
      <c r="A1373" s="12"/>
      <c r="B1373" s="10"/>
      <c r="C1373" s="10"/>
      <c r="D1373" s="10"/>
      <c r="E1373" s="10"/>
      <c r="F1373" s="10"/>
      <c r="G1373" s="11"/>
    </row>
    <row r="1374" spans="1:7" ht="12.75">
      <c r="A1374" s="12"/>
      <c r="B1374" s="10"/>
      <c r="C1374" s="10"/>
      <c r="D1374" s="10"/>
      <c r="E1374" s="10"/>
      <c r="F1374" s="10"/>
      <c r="G1374" s="11"/>
    </row>
    <row r="1375" spans="1:7" ht="12.75">
      <c r="A1375" s="12"/>
      <c r="B1375" s="10"/>
      <c r="C1375" s="10"/>
      <c r="D1375" s="10"/>
      <c r="E1375" s="10"/>
      <c r="F1375" s="10"/>
      <c r="G1375" s="11"/>
    </row>
    <row r="1376" spans="1:7" ht="12.75">
      <c r="A1376" s="12"/>
      <c r="B1376" s="10"/>
      <c r="C1376" s="10"/>
      <c r="D1376" s="10"/>
      <c r="E1376" s="10"/>
      <c r="F1376" s="10"/>
      <c r="G1376" s="11"/>
    </row>
    <row r="1377" spans="1:7" ht="12.75">
      <c r="A1377" s="12"/>
      <c r="B1377" s="10"/>
      <c r="C1377" s="10"/>
      <c r="D1377" s="10"/>
      <c r="E1377" s="10"/>
      <c r="F1377" s="10"/>
      <c r="G1377" s="11"/>
    </row>
    <row r="1378" spans="1:7" ht="12.75">
      <c r="A1378" s="12"/>
      <c r="B1378" s="10"/>
      <c r="C1378" s="10"/>
      <c r="D1378" s="10"/>
      <c r="E1378" s="10"/>
      <c r="F1378" s="10"/>
      <c r="G1378" s="11"/>
    </row>
    <row r="1379" spans="1:7" ht="12.75">
      <c r="A1379" s="12"/>
      <c r="B1379" s="10"/>
      <c r="C1379" s="10"/>
      <c r="D1379" s="10"/>
      <c r="E1379" s="10"/>
      <c r="F1379" s="10"/>
      <c r="G1379" s="11"/>
    </row>
    <row r="1380" spans="1:7" ht="12.75">
      <c r="A1380" s="12"/>
      <c r="B1380" s="10"/>
      <c r="C1380" s="10"/>
      <c r="D1380" s="10"/>
      <c r="E1380" s="10"/>
      <c r="F1380" s="10"/>
      <c r="G1380" s="11"/>
    </row>
    <row r="1381" spans="1:7" ht="12.75">
      <c r="A1381" s="12"/>
      <c r="B1381" s="10"/>
      <c r="C1381" s="10"/>
      <c r="D1381" s="10"/>
      <c r="E1381" s="10"/>
      <c r="F1381" s="10"/>
      <c r="G1381" s="11"/>
    </row>
    <row r="1382" spans="1:7" ht="12.75">
      <c r="A1382" s="12"/>
      <c r="B1382" s="10"/>
      <c r="C1382" s="10"/>
      <c r="D1382" s="10"/>
      <c r="E1382" s="10"/>
      <c r="F1382" s="10"/>
      <c r="G1382" s="11"/>
    </row>
    <row r="1383" spans="1:7" ht="12.75">
      <c r="A1383" s="12"/>
      <c r="B1383" s="10"/>
      <c r="C1383" s="10"/>
      <c r="D1383" s="10"/>
      <c r="E1383" s="10"/>
      <c r="F1383" s="10"/>
      <c r="G1383" s="11"/>
    </row>
    <row r="1384" spans="1:7" ht="12.75">
      <c r="A1384" s="12"/>
      <c r="B1384" s="10"/>
      <c r="C1384" s="10"/>
      <c r="D1384" s="10"/>
      <c r="E1384" s="10"/>
      <c r="F1384" s="10"/>
      <c r="G1384" s="11"/>
    </row>
    <row r="1385" spans="1:7" ht="12.75">
      <c r="A1385" s="12"/>
      <c r="B1385" s="10"/>
      <c r="C1385" s="10"/>
      <c r="D1385" s="10"/>
      <c r="E1385" s="10"/>
      <c r="F1385" s="10"/>
      <c r="G1385" s="11"/>
    </row>
    <row r="1386" spans="1:7" ht="12.75">
      <c r="A1386" s="12"/>
      <c r="B1386" s="10"/>
      <c r="C1386" s="10"/>
      <c r="D1386" s="10"/>
      <c r="E1386" s="10"/>
      <c r="F1386" s="10"/>
      <c r="G1386" s="11"/>
    </row>
    <row r="1387" spans="1:7" ht="12.75">
      <c r="A1387" s="12"/>
      <c r="B1387" s="10"/>
      <c r="C1387" s="10"/>
      <c r="D1387" s="10"/>
      <c r="E1387" s="10"/>
      <c r="F1387" s="10"/>
      <c r="G1387" s="11"/>
    </row>
    <row r="1388" spans="1:7" ht="12.75">
      <c r="A1388" s="12"/>
      <c r="B1388" s="10"/>
      <c r="C1388" s="10"/>
      <c r="D1388" s="10"/>
      <c r="E1388" s="10"/>
      <c r="F1388" s="10"/>
      <c r="G1388" s="11"/>
    </row>
    <row r="1389" spans="1:7" ht="12.75">
      <c r="A1389" s="12"/>
      <c r="B1389" s="10"/>
      <c r="C1389" s="10"/>
      <c r="D1389" s="10"/>
      <c r="E1389" s="10"/>
      <c r="F1389" s="10"/>
      <c r="G1389" s="11"/>
    </row>
    <row r="1390" spans="1:7" ht="12.75">
      <c r="A1390" s="12"/>
      <c r="B1390" s="10"/>
      <c r="C1390" s="10"/>
      <c r="D1390" s="10"/>
      <c r="E1390" s="10"/>
      <c r="F1390" s="10"/>
      <c r="G1390" s="11"/>
    </row>
    <row r="1391" spans="1:7" ht="12.75">
      <c r="A1391" s="12"/>
      <c r="B1391" s="10"/>
      <c r="C1391" s="10"/>
      <c r="D1391" s="10"/>
      <c r="E1391" s="10"/>
      <c r="F1391" s="10"/>
      <c r="G1391" s="11"/>
    </row>
    <row r="1392" spans="1:7" ht="12.75">
      <c r="A1392" s="12"/>
      <c r="B1392" s="10"/>
      <c r="C1392" s="10"/>
      <c r="D1392" s="10"/>
      <c r="E1392" s="10"/>
      <c r="F1392" s="10"/>
      <c r="G1392" s="11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</sheetData>
  <sheetProtection/>
  <mergeCells count="1"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Болотских</dc:creator>
  <cp:keywords/>
  <dc:description/>
  <cp:lastModifiedBy>Master</cp:lastModifiedBy>
  <cp:lastPrinted>2010-09-30T06:14:46Z</cp:lastPrinted>
  <dcterms:created xsi:type="dcterms:W3CDTF">2007-10-31T15:02:07Z</dcterms:created>
  <dcterms:modified xsi:type="dcterms:W3CDTF">2010-10-04T07:36:45Z</dcterms:modified>
  <cp:category/>
  <cp:version/>
  <cp:contentType/>
  <cp:contentStatus/>
</cp:coreProperties>
</file>